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5360" windowHeight="10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'Sheet1'!$A$1:$X$44</definedName>
  </definedNames>
  <calcPr fullCalcOnLoad="1"/>
</workbook>
</file>

<file path=xl/sharedStrings.xml><?xml version="1.0" encoding="utf-8"?>
<sst xmlns="http://schemas.openxmlformats.org/spreadsheetml/2006/main" count="24" uniqueCount="22">
  <si>
    <t>Year</t>
  </si>
  <si>
    <t>Salary</t>
  </si>
  <si>
    <t>Tax</t>
  </si>
  <si>
    <t>Net</t>
  </si>
  <si>
    <t>Investment</t>
  </si>
  <si>
    <t>Company Matching</t>
  </si>
  <si>
    <t>Contribution</t>
  </si>
  <si>
    <t>Monthly</t>
  </si>
  <si>
    <t>q</t>
  </si>
  <si>
    <t>Yield</t>
  </si>
  <si>
    <t>Total Retirement</t>
  </si>
  <si>
    <t>1-q</t>
  </si>
  <si>
    <t>Stocks Year</t>
  </si>
  <si>
    <t>Stock Retirement</t>
  </si>
  <si>
    <t>Bond Year</t>
  </si>
  <si>
    <t>Bond Retirement</t>
  </si>
  <si>
    <t>Rate</t>
  </si>
  <si>
    <t>Yearly Retirement</t>
  </si>
  <si>
    <t>Inflation</t>
  </si>
  <si>
    <t>Dollar Value</t>
  </si>
  <si>
    <t>Retire Value</t>
  </si>
  <si>
    <t>% Inv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</si>
</sst>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7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39" fontId="0" fillId="0" borderId="0" xfId="0" applyNumberFormat="1" applyBorder="1" applyAlignment="1">
      <alignment/>
    </xf>
    <xf numFmtId="7" fontId="0" fillId="0" borderId="0" xfId="0" applyNumberFormat="1" applyBorder="1" applyAlignment="1">
      <alignment/>
    </xf>
    <xf numFmtId="7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7" fontId="0" fillId="0" borderId="1" xfId="0" applyNumberFormat="1" applyBorder="1" applyAlignment="1">
      <alignment/>
    </xf>
    <xf numFmtId="7" fontId="0" fillId="0" borderId="3" xfId="0" applyNumberFormat="1" applyBorder="1" applyAlignment="1">
      <alignment/>
    </xf>
    <xf numFmtId="0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7" fontId="0" fillId="2" borderId="4" xfId="0" applyNumberFormat="1" applyFill="1" applyBorder="1" applyAlignment="1">
      <alignment/>
    </xf>
    <xf numFmtId="0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39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7" fontId="0" fillId="2" borderId="7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7" fontId="0" fillId="2" borderId="8" xfId="0" applyNumberFormat="1" applyFill="1" applyBorder="1" applyAlignment="1">
      <alignment/>
    </xf>
    <xf numFmtId="7" fontId="0" fillId="0" borderId="9" xfId="0" applyNumberFormat="1" applyBorder="1" applyAlignment="1">
      <alignment/>
    </xf>
    <xf numFmtId="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1" xfId="0" applyNumberFormat="1" applyBorder="1" applyAlignment="1">
      <alignment/>
    </xf>
    <xf numFmtId="0" fontId="0" fillId="2" borderId="11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39" fontId="0" fillId="0" borderId="11" xfId="0" applyNumberFormat="1" applyBorder="1" applyAlignment="1">
      <alignment/>
    </xf>
    <xf numFmtId="7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7" fontId="0" fillId="0" borderId="12" xfId="0" applyNumberFormat="1" applyBorder="1" applyAlignment="1">
      <alignment/>
    </xf>
    <xf numFmtId="0" fontId="0" fillId="2" borderId="11" xfId="0" applyFill="1" applyBorder="1" applyAlignment="1">
      <alignment/>
    </xf>
    <xf numFmtId="7" fontId="0" fillId="0" borderId="14" xfId="0" applyNumberFormat="1" applyBorder="1" applyAlignment="1">
      <alignment/>
    </xf>
    <xf numFmtId="7" fontId="0" fillId="2" borderId="0" xfId="0" applyNumberFormat="1" applyFill="1" applyAlignment="1">
      <alignment/>
    </xf>
    <xf numFmtId="7" fontId="0" fillId="2" borderId="1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="60" workbookViewId="0" topLeftCell="A1">
      <selection activeCell="I62" sqref="I62"/>
    </sheetView>
  </sheetViews>
  <sheetFormatPr defaultColWidth="9.00390625" defaultRowHeight="12"/>
  <cols>
    <col min="1" max="1" width="5.25390625" style="0" customWidth="1"/>
    <col min="2" max="2" width="11.75390625" style="40" customWidth="1"/>
    <col min="3" max="3" width="11.00390625" style="40" bestFit="1" customWidth="1"/>
    <col min="4" max="4" width="12.125" style="1" customWidth="1"/>
    <col min="5" max="5" width="5.25390625" style="11" customWidth="1"/>
    <col min="6" max="6" width="10.875" style="1" customWidth="1"/>
    <col min="7" max="7" width="10.875" style="40" customWidth="1"/>
    <col min="8" max="8" width="11.00390625" style="1" bestFit="1" customWidth="1"/>
    <col min="9" max="9" width="10.875" style="1" customWidth="1"/>
    <col min="10" max="10" width="4.25390625" style="12" customWidth="1"/>
    <col min="11" max="11" width="5.25390625" style="13" customWidth="1"/>
    <col min="12" max="12" width="7.25390625" style="3" customWidth="1"/>
    <col min="13" max="13" width="10.875" style="6" customWidth="1"/>
    <col min="14" max="14" width="13.75390625" style="5" bestFit="1" customWidth="1"/>
    <col min="15" max="15" width="5.75390625" style="7" customWidth="1"/>
    <col min="16" max="16" width="5.375" style="14" customWidth="1"/>
    <col min="17" max="17" width="6.125" style="6" customWidth="1"/>
    <col min="18" max="18" width="10.875" style="6" customWidth="1"/>
    <col min="19" max="19" width="11.875" style="8" customWidth="1"/>
    <col min="20" max="20" width="13.875" style="7" customWidth="1"/>
    <col min="21" max="21" width="14.75390625" style="8" customWidth="1"/>
    <col min="22" max="22" width="7.00390625" style="15" customWidth="1"/>
    <col min="23" max="23" width="10.125" style="1" customWidth="1"/>
    <col min="24" max="24" width="11.00390625" style="10" bestFit="1" customWidth="1"/>
    <col min="25" max="16384" width="11.375" style="0" customWidth="1"/>
  </cols>
  <sheetData>
    <row r="1" spans="1:24" s="16" customFormat="1" ht="12.75" thickBot="1">
      <c r="A1" s="16" t="s">
        <v>0</v>
      </c>
      <c r="B1" s="17" t="s">
        <v>1</v>
      </c>
      <c r="C1" s="17" t="s">
        <v>2</v>
      </c>
      <c r="D1" s="17" t="s">
        <v>3</v>
      </c>
      <c r="E1" s="18" t="s">
        <v>21</v>
      </c>
      <c r="F1" s="17" t="s">
        <v>4</v>
      </c>
      <c r="G1" s="17" t="s">
        <v>5</v>
      </c>
      <c r="H1" s="17" t="s">
        <v>6</v>
      </c>
      <c r="I1" s="17" t="s">
        <v>7</v>
      </c>
      <c r="J1" s="19" t="s">
        <v>8</v>
      </c>
      <c r="K1" s="20" t="s">
        <v>16</v>
      </c>
      <c r="L1" s="21" t="s">
        <v>9</v>
      </c>
      <c r="M1" s="22" t="s">
        <v>12</v>
      </c>
      <c r="N1" s="23" t="s">
        <v>13</v>
      </c>
      <c r="O1" s="24" t="s">
        <v>11</v>
      </c>
      <c r="P1" s="22" t="s">
        <v>16</v>
      </c>
      <c r="Q1" s="22" t="s">
        <v>9</v>
      </c>
      <c r="R1" s="22" t="s">
        <v>14</v>
      </c>
      <c r="S1" s="25" t="s">
        <v>15</v>
      </c>
      <c r="T1" s="24" t="s">
        <v>10</v>
      </c>
      <c r="U1" s="25" t="s">
        <v>17</v>
      </c>
      <c r="V1" s="16" t="s">
        <v>18</v>
      </c>
      <c r="W1" s="17" t="s">
        <v>19</v>
      </c>
      <c r="X1" s="26" t="s">
        <v>20</v>
      </c>
    </row>
    <row r="2" spans="1:24" ht="12.75" thickTop="1">
      <c r="A2">
        <v>1</v>
      </c>
      <c r="B2" s="40">
        <v>35000</v>
      </c>
      <c r="C2" s="40">
        <f>0.2*B2</f>
        <v>7000</v>
      </c>
      <c r="D2" s="1">
        <f>B2-C2</f>
        <v>28000</v>
      </c>
      <c r="E2" s="11">
        <v>5</v>
      </c>
      <c r="F2" s="1">
        <f>0.01*E2*D2</f>
        <v>1400</v>
      </c>
      <c r="G2" s="40">
        <f>0.5*MIN(F2,0.04*B2)</f>
        <v>700</v>
      </c>
      <c r="H2" s="1">
        <f>F2+G2</f>
        <v>2100</v>
      </c>
      <c r="I2" s="1">
        <f>H2/12</f>
        <v>175</v>
      </c>
      <c r="J2" s="12">
        <v>0.9</v>
      </c>
      <c r="K2" s="13">
        <v>12</v>
      </c>
      <c r="L2" s="3">
        <f>100*((1+K2/1200)^12-1)</f>
        <v>12.682503013196978</v>
      </c>
      <c r="M2" s="4">
        <f>J2*I2*L2*12/K2</f>
        <v>1997.4942245785242</v>
      </c>
      <c r="N2" s="5">
        <f>M2</f>
        <v>1997.4942245785242</v>
      </c>
      <c r="O2" s="2">
        <f>1-J2</f>
        <v>0.09999999999999998</v>
      </c>
      <c r="P2" s="13">
        <v>8</v>
      </c>
      <c r="Q2" s="3">
        <f>100*((1+P2/1200)^12-1)</f>
        <v>8.299950680751</v>
      </c>
      <c r="R2" s="4">
        <f>O2*I2*Q2*12/P2</f>
        <v>217.87370536971366</v>
      </c>
      <c r="S2" s="5">
        <f>R2</f>
        <v>217.87370536971366</v>
      </c>
      <c r="T2" s="9">
        <f>N2+S2</f>
        <v>2215.367929948238</v>
      </c>
      <c r="U2" s="5">
        <f>T2/50</f>
        <v>44.307358598964754</v>
      </c>
      <c r="V2" s="15">
        <v>4</v>
      </c>
      <c r="W2" s="1">
        <v>1</v>
      </c>
      <c r="X2" s="10">
        <f>U2*W2</f>
        <v>44.307358598964754</v>
      </c>
    </row>
    <row r="3" spans="1:24" ht="12">
      <c r="A3">
        <f>A2+1</f>
        <v>2</v>
      </c>
      <c r="B3" s="40">
        <f>1.06*B2</f>
        <v>37100</v>
      </c>
      <c r="C3" s="40">
        <f aca="true" t="shared" si="0" ref="C3:C44">0.2*B3</f>
        <v>7420</v>
      </c>
      <c r="D3" s="1">
        <f aca="true" t="shared" si="1" ref="D3:D11">B3-C3</f>
        <v>29680</v>
      </c>
      <c r="E3" s="11">
        <v>5</v>
      </c>
      <c r="F3" s="1">
        <f aca="true" t="shared" si="2" ref="F3:F41">0.01*E3*D3</f>
        <v>1484</v>
      </c>
      <c r="G3" s="40">
        <f aca="true" t="shared" si="3" ref="G3:G11">0.5*MIN(F3,0.04*B3)</f>
        <v>742</v>
      </c>
      <c r="H3" s="1">
        <f aca="true" t="shared" si="4" ref="H3:H11">F3+G3</f>
        <v>2226</v>
      </c>
      <c r="I3" s="1">
        <f aca="true" t="shared" si="5" ref="I3:I44">H3/12</f>
        <v>185.5</v>
      </c>
      <c r="J3" s="12">
        <v>0.9</v>
      </c>
      <c r="K3" s="13">
        <v>12</v>
      </c>
      <c r="L3" s="3">
        <f aca="true" t="shared" si="6" ref="L3:L44">100*((1+K3/1200)^12-1)</f>
        <v>12.682503013196978</v>
      </c>
      <c r="M3" s="4">
        <f aca="true" t="shared" si="7" ref="M3:M44">J3*I3*L3*12/K3</f>
        <v>2117.3438780532356</v>
      </c>
      <c r="N3" s="5">
        <f>M3+N2*(1+L2/100)</f>
        <v>4368.170367852366</v>
      </c>
      <c r="O3" s="2">
        <f aca="true" t="shared" si="8" ref="O3:O11">1-J3</f>
        <v>0.09999999999999998</v>
      </c>
      <c r="P3" s="13">
        <v>8</v>
      </c>
      <c r="Q3" s="3">
        <f aca="true" t="shared" si="9" ref="Q3:Q44">100*((1+P3/1200)^12-1)</f>
        <v>8.299950680751</v>
      </c>
      <c r="R3" s="4">
        <f aca="true" t="shared" si="10" ref="R3:R44">O3*I3*Q3*12/P3</f>
        <v>230.94612769189652</v>
      </c>
      <c r="S3" s="5">
        <f>R3+S2*(1+Q2/100)</f>
        <v>466.90324315362113</v>
      </c>
      <c r="T3" s="9">
        <f aca="true" t="shared" si="11" ref="T3:T11">N3+S3</f>
        <v>4835.073611005988</v>
      </c>
      <c r="U3" s="5">
        <f aca="true" t="shared" si="12" ref="U3:U44">T3/50</f>
        <v>96.70147222011975</v>
      </c>
      <c r="V3" s="15">
        <v>4</v>
      </c>
      <c r="W3" s="1">
        <f>W2*(1-(V2/100)/(1+V2/100))</f>
        <v>0.9615384615384616</v>
      </c>
      <c r="X3" s="10">
        <f aca="true" t="shared" si="13" ref="X3:X41">U3*W3</f>
        <v>92.98218482703822</v>
      </c>
    </row>
    <row r="4" spans="1:24" ht="12">
      <c r="A4">
        <f aca="true" t="shared" si="14" ref="A4:A41">A3+1</f>
        <v>3</v>
      </c>
      <c r="B4" s="40">
        <f>1.06*B3</f>
        <v>39326</v>
      </c>
      <c r="C4" s="40">
        <f t="shared" si="0"/>
        <v>7865.200000000001</v>
      </c>
      <c r="D4" s="1">
        <f t="shared" si="1"/>
        <v>31460.8</v>
      </c>
      <c r="E4" s="11">
        <v>5</v>
      </c>
      <c r="F4" s="1">
        <f t="shared" si="2"/>
        <v>1573.04</v>
      </c>
      <c r="G4" s="40">
        <f t="shared" si="3"/>
        <v>786.52</v>
      </c>
      <c r="H4" s="1">
        <f t="shared" si="4"/>
        <v>2359.56</v>
      </c>
      <c r="I4" s="1">
        <f t="shared" si="5"/>
        <v>196.63</v>
      </c>
      <c r="J4" s="12">
        <v>0.9</v>
      </c>
      <c r="K4" s="13">
        <v>12</v>
      </c>
      <c r="L4" s="3">
        <f t="shared" si="6"/>
        <v>12.682503013196978</v>
      </c>
      <c r="M4" s="4">
        <f t="shared" si="7"/>
        <v>2244.38451073643</v>
      </c>
      <c r="N4" s="5">
        <f aca="true" t="shared" si="15" ref="N4:N44">M4+N3*(1+L3/100)</f>
        <v>7166.54821711325</v>
      </c>
      <c r="O4" s="2">
        <f t="shared" si="8"/>
        <v>0.09999999999999998</v>
      </c>
      <c r="P4" s="13">
        <v>8</v>
      </c>
      <c r="Q4" s="3">
        <f t="shared" si="9"/>
        <v>8.299950680751</v>
      </c>
      <c r="R4" s="4">
        <f t="shared" si="10"/>
        <v>244.80289535341032</v>
      </c>
      <c r="S4" s="5">
        <f aca="true" t="shared" si="16" ref="S4:S44">R4+S3*(1+Q3/100)</f>
        <v>750.458877415609</v>
      </c>
      <c r="T4" s="9">
        <f t="shared" si="11"/>
        <v>7917.007094528859</v>
      </c>
      <c r="U4" s="5">
        <f t="shared" si="12"/>
        <v>158.34014189057717</v>
      </c>
      <c r="V4" s="15">
        <v>4</v>
      </c>
      <c r="W4" s="1">
        <f aca="true" t="shared" si="17" ref="W4:W41">W3*(1-(V3/100)/(1+V3/100))</f>
        <v>0.9245562130177515</v>
      </c>
      <c r="X4" s="10">
        <f t="shared" si="13"/>
        <v>146.39436195504547</v>
      </c>
    </row>
    <row r="5" spans="1:24" ht="12">
      <c r="A5">
        <f t="shared" si="14"/>
        <v>4</v>
      </c>
      <c r="B5" s="40">
        <f>1.05*B4</f>
        <v>41292.3</v>
      </c>
      <c r="C5" s="40">
        <f t="shared" si="0"/>
        <v>8258.460000000001</v>
      </c>
      <c r="D5" s="1">
        <f t="shared" si="1"/>
        <v>33033.840000000004</v>
      </c>
      <c r="E5" s="11">
        <v>5</v>
      </c>
      <c r="F5" s="1">
        <f t="shared" si="2"/>
        <v>1651.6920000000002</v>
      </c>
      <c r="G5" s="40">
        <f t="shared" si="3"/>
        <v>825.8460000000001</v>
      </c>
      <c r="H5" s="1">
        <f t="shared" si="4"/>
        <v>2477.5380000000005</v>
      </c>
      <c r="I5" s="1">
        <f t="shared" si="5"/>
        <v>206.46150000000003</v>
      </c>
      <c r="J5" s="12">
        <v>0.9</v>
      </c>
      <c r="K5" s="13">
        <v>12</v>
      </c>
      <c r="L5" s="3">
        <f t="shared" si="6"/>
        <v>12.682503013196978</v>
      </c>
      <c r="M5" s="4">
        <f t="shared" si="7"/>
        <v>2356.6037362732513</v>
      </c>
      <c r="N5" s="5">
        <f t="shared" si="15"/>
        <v>10432.049646964104</v>
      </c>
      <c r="O5" s="2">
        <f t="shared" si="8"/>
        <v>0.09999999999999998</v>
      </c>
      <c r="P5" s="13">
        <v>8</v>
      </c>
      <c r="Q5" s="3">
        <f t="shared" si="9"/>
        <v>8.299950680751</v>
      </c>
      <c r="R5" s="4">
        <f t="shared" si="10"/>
        <v>257.0430401210808</v>
      </c>
      <c r="S5" s="5">
        <f t="shared" si="16"/>
        <v>1069.7896342415029</v>
      </c>
      <c r="T5" s="9">
        <f t="shared" si="11"/>
        <v>11501.839281205606</v>
      </c>
      <c r="U5" s="5">
        <f t="shared" si="12"/>
        <v>230.03678562411213</v>
      </c>
      <c r="V5" s="15">
        <v>4</v>
      </c>
      <c r="W5" s="1">
        <f t="shared" si="17"/>
        <v>0.8889963586709149</v>
      </c>
      <c r="X5" s="10">
        <f t="shared" si="13"/>
        <v>204.50186478019754</v>
      </c>
    </row>
    <row r="6" spans="1:24" s="29" customFormat="1" ht="12">
      <c r="A6" s="29">
        <f t="shared" si="14"/>
        <v>5</v>
      </c>
      <c r="B6" s="41">
        <f>1.05*B5</f>
        <v>43356.91500000001</v>
      </c>
      <c r="C6" s="41">
        <f t="shared" si="0"/>
        <v>8671.383000000002</v>
      </c>
      <c r="D6" s="30">
        <f t="shared" si="1"/>
        <v>34685.53200000001</v>
      </c>
      <c r="E6" s="31">
        <v>5</v>
      </c>
      <c r="F6" s="30">
        <f t="shared" si="2"/>
        <v>1734.2766000000004</v>
      </c>
      <c r="G6" s="41">
        <f t="shared" si="3"/>
        <v>867.1383000000002</v>
      </c>
      <c r="H6" s="30">
        <f t="shared" si="4"/>
        <v>2601.4149000000007</v>
      </c>
      <c r="I6" s="30">
        <f t="shared" si="5"/>
        <v>216.78457500000005</v>
      </c>
      <c r="J6" s="32">
        <v>0.9</v>
      </c>
      <c r="K6" s="33">
        <v>12</v>
      </c>
      <c r="L6" s="34">
        <f t="shared" si="6"/>
        <v>12.682503013196978</v>
      </c>
      <c r="M6" s="30">
        <f t="shared" si="7"/>
        <v>2474.433923086914</v>
      </c>
      <c r="N6" s="35">
        <f t="shared" si="15"/>
        <v>14229.528580865444</v>
      </c>
      <c r="O6" s="36">
        <f t="shared" si="8"/>
        <v>0.09999999999999998</v>
      </c>
      <c r="P6" s="33">
        <v>8</v>
      </c>
      <c r="Q6" s="34">
        <f t="shared" si="9"/>
        <v>8.299950680751</v>
      </c>
      <c r="R6" s="30">
        <f t="shared" si="10"/>
        <v>269.8951921271349</v>
      </c>
      <c r="S6" s="35">
        <f t="shared" si="16"/>
        <v>1428.4768383984692</v>
      </c>
      <c r="T6" s="37">
        <f t="shared" si="11"/>
        <v>15658.005419263915</v>
      </c>
      <c r="U6" s="35">
        <f t="shared" si="12"/>
        <v>313.1601083852783</v>
      </c>
      <c r="V6" s="38">
        <v>4</v>
      </c>
      <c r="W6" s="30">
        <f t="shared" si="17"/>
        <v>0.8548041910297258</v>
      </c>
      <c r="X6" s="39">
        <f t="shared" si="13"/>
        <v>267.6905731110591</v>
      </c>
    </row>
    <row r="7" spans="1:24" ht="12">
      <c r="A7">
        <f t="shared" si="14"/>
        <v>6</v>
      </c>
      <c r="B7" s="40">
        <f>1.05*B6</f>
        <v>45524.76075000001</v>
      </c>
      <c r="C7" s="40">
        <f t="shared" si="0"/>
        <v>9104.952150000003</v>
      </c>
      <c r="D7" s="1">
        <f t="shared" si="1"/>
        <v>36419.808600000004</v>
      </c>
      <c r="E7" s="11">
        <v>5</v>
      </c>
      <c r="F7" s="1">
        <f t="shared" si="2"/>
        <v>1820.9904300000003</v>
      </c>
      <c r="G7" s="40">
        <f t="shared" si="3"/>
        <v>910.4952150000001</v>
      </c>
      <c r="H7" s="1">
        <f t="shared" si="4"/>
        <v>2731.4856450000007</v>
      </c>
      <c r="I7" s="1">
        <f t="shared" si="5"/>
        <v>227.62380375000006</v>
      </c>
      <c r="J7" s="12">
        <v>0.9</v>
      </c>
      <c r="K7" s="13">
        <v>12</v>
      </c>
      <c r="L7" s="3">
        <f t="shared" si="6"/>
        <v>12.682503013196978</v>
      </c>
      <c r="M7" s="4">
        <f t="shared" si="7"/>
        <v>2598.1556192412604</v>
      </c>
      <c r="N7" s="5">
        <f t="shared" si="15"/>
        <v>18632.344591138688</v>
      </c>
      <c r="O7" s="2">
        <f t="shared" si="8"/>
        <v>0.09999999999999998</v>
      </c>
      <c r="P7" s="13">
        <v>8</v>
      </c>
      <c r="Q7" s="3">
        <f t="shared" si="9"/>
        <v>8.299950680751</v>
      </c>
      <c r="R7" s="4">
        <f t="shared" si="10"/>
        <v>283.38995173349167</v>
      </c>
      <c r="S7" s="5">
        <f t="shared" si="16"/>
        <v>1830.429663204985</v>
      </c>
      <c r="T7" s="9">
        <f t="shared" si="11"/>
        <v>20462.774254343673</v>
      </c>
      <c r="U7" s="5">
        <f t="shared" si="12"/>
        <v>409.2554850868735</v>
      </c>
      <c r="V7" s="15">
        <v>4</v>
      </c>
      <c r="W7" s="1">
        <f t="shared" si="17"/>
        <v>0.8219271067593518</v>
      </c>
      <c r="X7" s="10">
        <f t="shared" si="13"/>
        <v>336.3781767828489</v>
      </c>
    </row>
    <row r="8" spans="1:24" ht="12">
      <c r="A8">
        <f t="shared" si="14"/>
        <v>7</v>
      </c>
      <c r="B8" s="40">
        <f>1.04*B7</f>
        <v>47345.751180000014</v>
      </c>
      <c r="C8" s="40">
        <f t="shared" si="0"/>
        <v>9469.150236000003</v>
      </c>
      <c r="D8" s="1">
        <f t="shared" si="1"/>
        <v>37876.60094400001</v>
      </c>
      <c r="E8" s="11">
        <v>5</v>
      </c>
      <c r="F8" s="1">
        <f t="shared" si="2"/>
        <v>1893.8300472000008</v>
      </c>
      <c r="G8" s="40">
        <f t="shared" si="3"/>
        <v>946.9150236000003</v>
      </c>
      <c r="H8" s="1">
        <f t="shared" si="4"/>
        <v>2840.745070800001</v>
      </c>
      <c r="I8" s="1">
        <f t="shared" si="5"/>
        <v>236.7287559000001</v>
      </c>
      <c r="J8" s="12">
        <v>0.9</v>
      </c>
      <c r="K8" s="13">
        <v>12</v>
      </c>
      <c r="L8" s="3">
        <f t="shared" si="6"/>
        <v>12.682503013196978</v>
      </c>
      <c r="M8" s="4">
        <f t="shared" si="7"/>
        <v>2702.0818440109106</v>
      </c>
      <c r="N8" s="5">
        <f t="shared" si="15"/>
        <v>23697.474099350005</v>
      </c>
      <c r="O8" s="2">
        <f t="shared" si="8"/>
        <v>0.09999999999999998</v>
      </c>
      <c r="P8" s="13">
        <v>8</v>
      </c>
      <c r="Q8" s="3">
        <f t="shared" si="9"/>
        <v>8.299950680751</v>
      </c>
      <c r="R8" s="4">
        <f t="shared" si="10"/>
        <v>294.7255498028314</v>
      </c>
      <c r="S8" s="5">
        <f t="shared" si="16"/>
        <v>2277.0799722996667</v>
      </c>
      <c r="T8" s="9">
        <f t="shared" si="11"/>
        <v>25974.554071649673</v>
      </c>
      <c r="U8" s="5">
        <f t="shared" si="12"/>
        <v>519.4910814329935</v>
      </c>
      <c r="V8" s="15">
        <v>4</v>
      </c>
      <c r="W8" s="1">
        <f t="shared" si="17"/>
        <v>0.7903145257301459</v>
      </c>
      <c r="X8" s="10">
        <f t="shared" si="13"/>
        <v>410.5613476437569</v>
      </c>
    </row>
    <row r="9" spans="1:24" ht="12">
      <c r="A9">
        <f t="shared" si="14"/>
        <v>8</v>
      </c>
      <c r="B9" s="40">
        <f>1.04*B8</f>
        <v>49239.58122720002</v>
      </c>
      <c r="C9" s="40">
        <f t="shared" si="0"/>
        <v>9847.916245440005</v>
      </c>
      <c r="D9" s="1">
        <f t="shared" si="1"/>
        <v>39391.66498176001</v>
      </c>
      <c r="E9" s="11">
        <v>5</v>
      </c>
      <c r="F9" s="1">
        <f t="shared" si="2"/>
        <v>1969.5832490880007</v>
      </c>
      <c r="G9" s="40">
        <f t="shared" si="3"/>
        <v>984.7916245440003</v>
      </c>
      <c r="H9" s="1">
        <f t="shared" si="4"/>
        <v>2954.3748736320013</v>
      </c>
      <c r="I9" s="1">
        <f t="shared" si="5"/>
        <v>246.1979061360001</v>
      </c>
      <c r="J9" s="12">
        <v>0.9</v>
      </c>
      <c r="K9" s="13">
        <v>12</v>
      </c>
      <c r="L9" s="3">
        <f t="shared" si="6"/>
        <v>12.682503013196978</v>
      </c>
      <c r="M9" s="4">
        <f t="shared" si="7"/>
        <v>2810.165117771348</v>
      </c>
      <c r="N9" s="5">
        <f t="shared" si="15"/>
        <v>29513.07208382299</v>
      </c>
      <c r="O9" s="2">
        <f t="shared" si="8"/>
        <v>0.09999999999999998</v>
      </c>
      <c r="P9" s="13">
        <v>8</v>
      </c>
      <c r="Q9" s="3">
        <f t="shared" si="9"/>
        <v>8.299950680751</v>
      </c>
      <c r="R9" s="4">
        <f t="shared" si="10"/>
        <v>306.5145717949447</v>
      </c>
      <c r="S9" s="5">
        <f t="shared" si="16"/>
        <v>2772.5910587567423</v>
      </c>
      <c r="T9" s="9">
        <f t="shared" si="11"/>
        <v>32285.66314257973</v>
      </c>
      <c r="U9" s="5">
        <f t="shared" si="12"/>
        <v>645.7132628515947</v>
      </c>
      <c r="V9" s="15">
        <v>4</v>
      </c>
      <c r="W9" s="1">
        <f t="shared" si="17"/>
        <v>0.7599178132020634</v>
      </c>
      <c r="X9" s="10">
        <f t="shared" si="13"/>
        <v>490.689010661753</v>
      </c>
    </row>
    <row r="10" spans="1:24" ht="12">
      <c r="A10">
        <f t="shared" si="14"/>
        <v>9</v>
      </c>
      <c r="B10" s="40">
        <f>1.04*B9</f>
        <v>51209.164476288024</v>
      </c>
      <c r="C10" s="40">
        <f t="shared" si="0"/>
        <v>10241.832895257605</v>
      </c>
      <c r="D10" s="1">
        <f t="shared" si="1"/>
        <v>40967.33158103042</v>
      </c>
      <c r="E10" s="11">
        <v>5</v>
      </c>
      <c r="F10" s="1">
        <f t="shared" si="2"/>
        <v>2048.366579051521</v>
      </c>
      <c r="G10" s="40">
        <f t="shared" si="3"/>
        <v>1024.1832895257605</v>
      </c>
      <c r="H10" s="1">
        <f t="shared" si="4"/>
        <v>3072.549868577282</v>
      </c>
      <c r="I10" s="1">
        <f t="shared" si="5"/>
        <v>256.04582238144013</v>
      </c>
      <c r="J10" s="12">
        <v>0.9</v>
      </c>
      <c r="K10" s="13">
        <v>12</v>
      </c>
      <c r="L10" s="3">
        <f t="shared" si="6"/>
        <v>12.682503013196978</v>
      </c>
      <c r="M10" s="4">
        <f t="shared" si="7"/>
        <v>2922.5717224822015</v>
      </c>
      <c r="N10" s="5">
        <f t="shared" si="15"/>
        <v>36178.64006262304</v>
      </c>
      <c r="O10" s="2">
        <f t="shared" si="8"/>
        <v>0.09999999999999998</v>
      </c>
      <c r="P10" s="13">
        <v>8</v>
      </c>
      <c r="Q10" s="3">
        <f t="shared" si="9"/>
        <v>8.299950680751</v>
      </c>
      <c r="R10" s="4">
        <f t="shared" si="10"/>
        <v>318.7751546667424</v>
      </c>
      <c r="S10" s="5">
        <f t="shared" si="16"/>
        <v>3321.4899038792064</v>
      </c>
      <c r="T10" s="9">
        <f t="shared" si="11"/>
        <v>39500.129966502245</v>
      </c>
      <c r="U10" s="5">
        <f t="shared" si="12"/>
        <v>790.0025993300449</v>
      </c>
      <c r="V10" s="15">
        <v>4</v>
      </c>
      <c r="W10" s="1">
        <f t="shared" si="17"/>
        <v>0.7306902050019841</v>
      </c>
      <c r="X10" s="10">
        <f t="shared" si="13"/>
        <v>577.2471612565708</v>
      </c>
    </row>
    <row r="11" spans="1:24" s="29" customFormat="1" ht="12">
      <c r="A11" s="29">
        <f t="shared" si="14"/>
        <v>10</v>
      </c>
      <c r="B11" s="41">
        <f>1.04*B10</f>
        <v>53257.53105533955</v>
      </c>
      <c r="C11" s="41">
        <f t="shared" si="0"/>
        <v>10651.50621106791</v>
      </c>
      <c r="D11" s="30">
        <f t="shared" si="1"/>
        <v>42606.02484427164</v>
      </c>
      <c r="E11" s="31">
        <v>5</v>
      </c>
      <c r="F11" s="30">
        <f t="shared" si="2"/>
        <v>2130.301242213582</v>
      </c>
      <c r="G11" s="41">
        <f t="shared" si="3"/>
        <v>1065.150621106791</v>
      </c>
      <c r="H11" s="30">
        <f t="shared" si="4"/>
        <v>3195.4518633203734</v>
      </c>
      <c r="I11" s="30">
        <f t="shared" si="5"/>
        <v>266.28765527669776</v>
      </c>
      <c r="J11" s="32">
        <v>0.9</v>
      </c>
      <c r="K11" s="33">
        <v>12</v>
      </c>
      <c r="L11" s="34">
        <f t="shared" si="6"/>
        <v>12.682503013196978</v>
      </c>
      <c r="M11" s="30">
        <f t="shared" si="7"/>
        <v>3039.47459138149</v>
      </c>
      <c r="N11" s="35">
        <f t="shared" si="15"/>
        <v>43806.47177008039</v>
      </c>
      <c r="O11" s="36">
        <f t="shared" si="8"/>
        <v>0.09999999999999998</v>
      </c>
      <c r="P11" s="33">
        <v>8</v>
      </c>
      <c r="Q11" s="34">
        <f t="shared" si="9"/>
        <v>8.299950680751</v>
      </c>
      <c r="R11" s="30">
        <f t="shared" si="10"/>
        <v>331.5261608534122</v>
      </c>
      <c r="S11" s="35">
        <f t="shared" si="16"/>
        <v>3928.6980886207166</v>
      </c>
      <c r="T11" s="37">
        <f t="shared" si="11"/>
        <v>47735.169858701105</v>
      </c>
      <c r="U11" s="35">
        <f t="shared" si="12"/>
        <v>954.7033971740221</v>
      </c>
      <c r="V11" s="38">
        <v>4</v>
      </c>
      <c r="W11" s="30">
        <f t="shared" si="17"/>
        <v>0.7025867355788309</v>
      </c>
      <c r="X11" s="39">
        <f t="shared" si="13"/>
        <v>670.7619432665163</v>
      </c>
    </row>
    <row r="12" spans="1:24" ht="12">
      <c r="A12">
        <f t="shared" si="14"/>
        <v>11</v>
      </c>
      <c r="B12" s="40">
        <f aca="true" t="shared" si="18" ref="B12:B41">1.04*B11</f>
        <v>55387.832297553134</v>
      </c>
      <c r="C12" s="40">
        <f t="shared" si="0"/>
        <v>11077.566459510628</v>
      </c>
      <c r="D12" s="1">
        <f aca="true" t="shared" si="19" ref="D12:D41">B12-C12</f>
        <v>44310.265838042505</v>
      </c>
      <c r="E12" s="11">
        <v>7</v>
      </c>
      <c r="F12" s="1">
        <f t="shared" si="2"/>
        <v>3101.718608662976</v>
      </c>
      <c r="G12" s="40">
        <f aca="true" t="shared" si="20" ref="G12:G41">0.5*MIN(F12,0.04*B12)</f>
        <v>1107.7566459510626</v>
      </c>
      <c r="H12" s="1">
        <f aca="true" t="shared" si="21" ref="H12:H41">F12+G12</f>
        <v>4209.475254614039</v>
      </c>
      <c r="I12" s="1">
        <f t="shared" si="5"/>
        <v>350.78960455116993</v>
      </c>
      <c r="J12" s="12">
        <v>0.9</v>
      </c>
      <c r="K12" s="13">
        <v>12</v>
      </c>
      <c r="L12" s="3">
        <f t="shared" si="6"/>
        <v>12.682503013196978</v>
      </c>
      <c r="M12" s="4">
        <f t="shared" si="7"/>
        <v>4004.00119504655</v>
      </c>
      <c r="N12" s="5">
        <f t="shared" si="15"/>
        <v>53366.230067342665</v>
      </c>
      <c r="O12" s="2">
        <f aca="true" t="shared" si="22" ref="O12:O41">1-J12</f>
        <v>0.09999999999999998</v>
      </c>
      <c r="P12" s="13">
        <v>8</v>
      </c>
      <c r="Q12" s="3">
        <f t="shared" si="9"/>
        <v>8.299950680751</v>
      </c>
      <c r="R12" s="4">
        <f t="shared" si="10"/>
        <v>436.73046256422845</v>
      </c>
      <c r="S12" s="5">
        <f t="shared" si="16"/>
        <v>4691.508554936072</v>
      </c>
      <c r="T12" s="9">
        <f aca="true" t="shared" si="23" ref="T12:T41">N12+S12</f>
        <v>58057.73862227874</v>
      </c>
      <c r="U12" s="5">
        <f t="shared" si="12"/>
        <v>1161.1547724455747</v>
      </c>
      <c r="V12" s="15">
        <v>4</v>
      </c>
      <c r="W12" s="1">
        <f t="shared" si="17"/>
        <v>0.675564168825799</v>
      </c>
      <c r="X12" s="10">
        <f t="shared" si="13"/>
        <v>784.4345587253044</v>
      </c>
    </row>
    <row r="13" spans="1:24" ht="12">
      <c r="A13">
        <f t="shared" si="14"/>
        <v>12</v>
      </c>
      <c r="B13" s="40">
        <f t="shared" si="18"/>
        <v>57603.34558945526</v>
      </c>
      <c r="C13" s="40">
        <f t="shared" si="0"/>
        <v>11520.669117891053</v>
      </c>
      <c r="D13" s="1">
        <f t="shared" si="19"/>
        <v>46082.676471564206</v>
      </c>
      <c r="E13" s="11">
        <v>7</v>
      </c>
      <c r="F13" s="1">
        <f t="shared" si="2"/>
        <v>3225.787353009495</v>
      </c>
      <c r="G13" s="40">
        <f t="shared" si="20"/>
        <v>1152.0669117891052</v>
      </c>
      <c r="H13" s="1">
        <f t="shared" si="21"/>
        <v>4377.8542647986</v>
      </c>
      <c r="I13" s="1">
        <f t="shared" si="5"/>
        <v>364.8211887332166</v>
      </c>
      <c r="J13" s="12">
        <v>0.9</v>
      </c>
      <c r="K13" s="13">
        <v>12</v>
      </c>
      <c r="L13" s="3">
        <f t="shared" si="6"/>
        <v>12.682503013196978</v>
      </c>
      <c r="M13" s="4">
        <f t="shared" si="7"/>
        <v>4164.16124284841</v>
      </c>
      <c r="N13" s="5">
        <f t="shared" si="15"/>
        <v>64298.56504651144</v>
      </c>
      <c r="O13" s="2">
        <f t="shared" si="22"/>
        <v>0.09999999999999998</v>
      </c>
      <c r="P13" s="13">
        <v>8</v>
      </c>
      <c r="Q13" s="3">
        <f t="shared" si="9"/>
        <v>8.299950680751</v>
      </c>
      <c r="R13" s="4">
        <f t="shared" si="10"/>
        <v>454.19968106679744</v>
      </c>
      <c r="S13" s="5">
        <f t="shared" si="16"/>
        <v>5535.101132245778</v>
      </c>
      <c r="T13" s="9">
        <f t="shared" si="23"/>
        <v>69833.66617875721</v>
      </c>
      <c r="U13" s="5">
        <f t="shared" si="12"/>
        <v>1396.6733235751442</v>
      </c>
      <c r="V13" s="15">
        <v>4</v>
      </c>
      <c r="W13" s="1">
        <f t="shared" si="17"/>
        <v>0.6495809315632682</v>
      </c>
      <c r="X13" s="10">
        <f t="shared" si="13"/>
        <v>907.2523586175081</v>
      </c>
    </row>
    <row r="14" spans="1:24" ht="12">
      <c r="A14">
        <f t="shared" si="14"/>
        <v>13</v>
      </c>
      <c r="B14" s="40">
        <f t="shared" si="18"/>
        <v>59907.47941303347</v>
      </c>
      <c r="C14" s="40">
        <f t="shared" si="0"/>
        <v>11981.495882606694</v>
      </c>
      <c r="D14" s="1">
        <f t="shared" si="19"/>
        <v>47925.983530426776</v>
      </c>
      <c r="E14" s="11">
        <v>7</v>
      </c>
      <c r="F14" s="1">
        <f t="shared" si="2"/>
        <v>3354.8188471298745</v>
      </c>
      <c r="G14" s="40">
        <f t="shared" si="20"/>
        <v>1198.1495882606694</v>
      </c>
      <c r="H14" s="1">
        <f t="shared" si="21"/>
        <v>4552.968435390544</v>
      </c>
      <c r="I14" s="1">
        <f t="shared" si="5"/>
        <v>379.41403628254534</v>
      </c>
      <c r="J14" s="12">
        <v>0.9</v>
      </c>
      <c r="K14" s="13">
        <v>12</v>
      </c>
      <c r="L14" s="3">
        <f t="shared" si="6"/>
        <v>12.682503013196978</v>
      </c>
      <c r="M14" s="4">
        <f t="shared" si="7"/>
        <v>4330.727692562348</v>
      </c>
      <c r="N14" s="5">
        <f t="shared" si="15"/>
        <v>76783.96018854002</v>
      </c>
      <c r="O14" s="2">
        <f t="shared" si="22"/>
        <v>0.09999999999999998</v>
      </c>
      <c r="P14" s="13">
        <v>8</v>
      </c>
      <c r="Q14" s="3">
        <f t="shared" si="9"/>
        <v>8.299950680751</v>
      </c>
      <c r="R14" s="4">
        <f t="shared" si="10"/>
        <v>472.3676683094694</v>
      </c>
      <c r="S14" s="5">
        <f t="shared" si="16"/>
        <v>6466.879464661337</v>
      </c>
      <c r="T14" s="9">
        <f t="shared" si="23"/>
        <v>83250.83965320136</v>
      </c>
      <c r="U14" s="5">
        <f t="shared" si="12"/>
        <v>1665.016793064027</v>
      </c>
      <c r="V14" s="15">
        <v>4</v>
      </c>
      <c r="W14" s="1">
        <f t="shared" si="17"/>
        <v>0.6245970495800657</v>
      </c>
      <c r="X14" s="10">
        <f t="shared" si="13"/>
        <v>1039.964576449054</v>
      </c>
    </row>
    <row r="15" spans="1:24" ht="12">
      <c r="A15">
        <f t="shared" si="14"/>
        <v>14</v>
      </c>
      <c r="B15" s="40">
        <f t="shared" si="18"/>
        <v>62303.77858955481</v>
      </c>
      <c r="C15" s="40">
        <f t="shared" si="0"/>
        <v>12460.755717910963</v>
      </c>
      <c r="D15" s="1">
        <f t="shared" si="19"/>
        <v>49843.02287164384</v>
      </c>
      <c r="E15" s="11">
        <v>7</v>
      </c>
      <c r="F15" s="1">
        <f t="shared" si="2"/>
        <v>3489.0116010150696</v>
      </c>
      <c r="G15" s="40">
        <f t="shared" si="20"/>
        <v>1246.075571791096</v>
      </c>
      <c r="H15" s="1">
        <f t="shared" si="21"/>
        <v>4735.087172806166</v>
      </c>
      <c r="I15" s="1">
        <f t="shared" si="5"/>
        <v>394.5905977338471</v>
      </c>
      <c r="J15" s="12">
        <v>0.9</v>
      </c>
      <c r="K15" s="13">
        <v>12</v>
      </c>
      <c r="L15" s="3">
        <f t="shared" si="6"/>
        <v>12.682503013196978</v>
      </c>
      <c r="M15" s="4">
        <f t="shared" si="7"/>
        <v>4503.956800264842</v>
      </c>
      <c r="N15" s="5">
        <f t="shared" si="15"/>
        <v>91026.04505336842</v>
      </c>
      <c r="O15" s="2">
        <f t="shared" si="22"/>
        <v>0.09999999999999998</v>
      </c>
      <c r="P15" s="13">
        <v>8</v>
      </c>
      <c r="Q15" s="3">
        <f t="shared" si="9"/>
        <v>8.299950680751</v>
      </c>
      <c r="R15" s="4">
        <f t="shared" si="10"/>
        <v>491.2623750418481</v>
      </c>
      <c r="S15" s="5">
        <f t="shared" si="16"/>
        <v>7494.88964585369</v>
      </c>
      <c r="T15" s="9">
        <f t="shared" si="23"/>
        <v>98520.93469922211</v>
      </c>
      <c r="U15" s="5">
        <f t="shared" si="12"/>
        <v>1970.4186939844421</v>
      </c>
      <c r="V15" s="15">
        <v>4</v>
      </c>
      <c r="W15" s="1">
        <f t="shared" si="17"/>
        <v>0.6005740861346786</v>
      </c>
      <c r="X15" s="10">
        <f t="shared" si="13"/>
        <v>1183.3824064423932</v>
      </c>
    </row>
    <row r="16" spans="1:24" s="29" customFormat="1" ht="12">
      <c r="A16" s="29">
        <f t="shared" si="14"/>
        <v>15</v>
      </c>
      <c r="B16" s="41">
        <f t="shared" si="18"/>
        <v>64795.929733137</v>
      </c>
      <c r="C16" s="41">
        <f t="shared" si="0"/>
        <v>12959.185946627402</v>
      </c>
      <c r="D16" s="30">
        <f t="shared" si="19"/>
        <v>51836.7437865096</v>
      </c>
      <c r="E16" s="31">
        <v>7</v>
      </c>
      <c r="F16" s="30">
        <f t="shared" si="2"/>
        <v>3628.5720650556723</v>
      </c>
      <c r="G16" s="41">
        <f t="shared" si="20"/>
        <v>1295.9185946627401</v>
      </c>
      <c r="H16" s="30">
        <f t="shared" si="21"/>
        <v>4924.490659718413</v>
      </c>
      <c r="I16" s="30">
        <f t="shared" si="5"/>
        <v>410.37422164320105</v>
      </c>
      <c r="J16" s="32">
        <v>0.9</v>
      </c>
      <c r="K16" s="33">
        <v>12</v>
      </c>
      <c r="L16" s="34">
        <f t="shared" si="6"/>
        <v>12.682503013196978</v>
      </c>
      <c r="M16" s="30">
        <f t="shared" si="7"/>
        <v>4684.1150722754355</v>
      </c>
      <c r="N16" s="35">
        <f t="shared" si="15"/>
        <v>107254.54103233134</v>
      </c>
      <c r="O16" s="36">
        <f t="shared" si="22"/>
        <v>0.09999999999999998</v>
      </c>
      <c r="P16" s="33">
        <v>8</v>
      </c>
      <c r="Q16" s="34">
        <f t="shared" si="9"/>
        <v>8.299950680751</v>
      </c>
      <c r="R16" s="30">
        <f t="shared" si="10"/>
        <v>510.91287004352216</v>
      </c>
      <c r="S16" s="35">
        <f t="shared" si="16"/>
        <v>8627.874660079782</v>
      </c>
      <c r="T16" s="37">
        <f t="shared" si="23"/>
        <v>115882.41569241113</v>
      </c>
      <c r="U16" s="35">
        <f t="shared" si="12"/>
        <v>2317.6483138482226</v>
      </c>
      <c r="V16" s="38">
        <v>4</v>
      </c>
      <c r="W16" s="30">
        <f t="shared" si="17"/>
        <v>0.5774750828218063</v>
      </c>
      <c r="X16" s="39">
        <f t="shared" si="13"/>
        <v>1338.384151991322</v>
      </c>
    </row>
    <row r="17" spans="1:24" ht="12">
      <c r="A17">
        <f t="shared" si="14"/>
        <v>16</v>
      </c>
      <c r="B17" s="40">
        <f t="shared" si="18"/>
        <v>67387.76692246248</v>
      </c>
      <c r="C17" s="40">
        <f t="shared" si="0"/>
        <v>13477.553384492498</v>
      </c>
      <c r="D17" s="1">
        <f t="shared" si="19"/>
        <v>53910.21353796999</v>
      </c>
      <c r="E17" s="11">
        <v>7</v>
      </c>
      <c r="F17" s="1">
        <f t="shared" si="2"/>
        <v>3773.7149476578998</v>
      </c>
      <c r="G17" s="40">
        <f t="shared" si="20"/>
        <v>1347.7553384492496</v>
      </c>
      <c r="H17" s="1">
        <f t="shared" si="21"/>
        <v>5121.470286107149</v>
      </c>
      <c r="I17" s="1">
        <f t="shared" si="5"/>
        <v>426.7891905089291</v>
      </c>
      <c r="J17" s="12">
        <v>0.9</v>
      </c>
      <c r="K17" s="13">
        <v>12</v>
      </c>
      <c r="L17" s="3">
        <f t="shared" si="6"/>
        <v>12.682503013196978</v>
      </c>
      <c r="M17" s="4">
        <f t="shared" si="7"/>
        <v>4871.4796751664535</v>
      </c>
      <c r="N17" s="5">
        <f t="shared" si="15"/>
        <v>125728.5811057138</v>
      </c>
      <c r="O17" s="2">
        <f t="shared" si="22"/>
        <v>0.09999999999999998</v>
      </c>
      <c r="P17" s="13">
        <v>8</v>
      </c>
      <c r="Q17" s="3">
        <f t="shared" si="9"/>
        <v>8.299950680751</v>
      </c>
      <c r="R17" s="4">
        <f t="shared" si="10"/>
        <v>531.349384845263</v>
      </c>
      <c r="S17" s="5">
        <f t="shared" si="16"/>
        <v>9875.33338650868</v>
      </c>
      <c r="T17" s="9">
        <f t="shared" si="23"/>
        <v>135603.91449222248</v>
      </c>
      <c r="U17" s="5">
        <f t="shared" si="12"/>
        <v>2712.0782898444495</v>
      </c>
      <c r="V17" s="15">
        <v>4</v>
      </c>
      <c r="W17" s="1">
        <f t="shared" si="17"/>
        <v>0.5552645027132753</v>
      </c>
      <c r="X17" s="10">
        <f t="shared" si="13"/>
        <v>1505.9208029299484</v>
      </c>
    </row>
    <row r="18" spans="1:24" ht="12">
      <c r="A18">
        <f t="shared" si="14"/>
        <v>17</v>
      </c>
      <c r="B18" s="40">
        <f t="shared" si="18"/>
        <v>70083.27759936098</v>
      </c>
      <c r="C18" s="40">
        <f t="shared" si="0"/>
        <v>14016.655519872198</v>
      </c>
      <c r="D18" s="1">
        <f t="shared" si="19"/>
        <v>56066.622079488785</v>
      </c>
      <c r="E18" s="11">
        <v>7</v>
      </c>
      <c r="F18" s="1">
        <f t="shared" si="2"/>
        <v>3924.6635455642154</v>
      </c>
      <c r="G18" s="40">
        <f t="shared" si="20"/>
        <v>1401.6655519872197</v>
      </c>
      <c r="H18" s="1">
        <f t="shared" si="21"/>
        <v>5326.329097551436</v>
      </c>
      <c r="I18" s="1">
        <f t="shared" si="5"/>
        <v>443.8607581292863</v>
      </c>
      <c r="J18" s="12">
        <v>0.9</v>
      </c>
      <c r="K18" s="13">
        <v>12</v>
      </c>
      <c r="L18" s="3">
        <f t="shared" si="6"/>
        <v>12.682503013196978</v>
      </c>
      <c r="M18" s="4">
        <f t="shared" si="7"/>
        <v>5066.338862173112</v>
      </c>
      <c r="N18" s="5">
        <f t="shared" si="15"/>
        <v>146740.45105506887</v>
      </c>
      <c r="O18" s="2">
        <f t="shared" si="22"/>
        <v>0.09999999999999998</v>
      </c>
      <c r="P18" s="13">
        <v>8</v>
      </c>
      <c r="Q18" s="3">
        <f t="shared" si="9"/>
        <v>8.299950680751</v>
      </c>
      <c r="R18" s="4">
        <f t="shared" si="10"/>
        <v>552.6033602390735</v>
      </c>
      <c r="S18" s="5">
        <f t="shared" si="16"/>
        <v>11247.584547387713</v>
      </c>
      <c r="T18" s="9">
        <f t="shared" si="23"/>
        <v>157988.0356024566</v>
      </c>
      <c r="U18" s="5">
        <f t="shared" si="12"/>
        <v>3159.760712049132</v>
      </c>
      <c r="V18" s="15">
        <v>4</v>
      </c>
      <c r="W18" s="1">
        <f t="shared" si="17"/>
        <v>0.5339081756858417</v>
      </c>
      <c r="X18" s="10">
        <f t="shared" si="13"/>
        <v>1687.0220773739484</v>
      </c>
    </row>
    <row r="19" spans="1:24" ht="12">
      <c r="A19">
        <f t="shared" si="14"/>
        <v>18</v>
      </c>
      <c r="B19" s="40">
        <f t="shared" si="18"/>
        <v>72886.60870333543</v>
      </c>
      <c r="C19" s="40">
        <f t="shared" si="0"/>
        <v>14577.321740667086</v>
      </c>
      <c r="D19" s="1">
        <f t="shared" si="19"/>
        <v>58309.28696266834</v>
      </c>
      <c r="E19" s="11">
        <v>7</v>
      </c>
      <c r="F19" s="1">
        <f t="shared" si="2"/>
        <v>4081.650087386784</v>
      </c>
      <c r="G19" s="40">
        <f t="shared" si="20"/>
        <v>1457.7321740667085</v>
      </c>
      <c r="H19" s="1">
        <f t="shared" si="21"/>
        <v>5539.382261453493</v>
      </c>
      <c r="I19" s="1">
        <f t="shared" si="5"/>
        <v>461.6151884544577</v>
      </c>
      <c r="J19" s="12">
        <v>0.9</v>
      </c>
      <c r="K19" s="13">
        <v>12</v>
      </c>
      <c r="L19" s="3">
        <f t="shared" si="6"/>
        <v>12.682503013196978</v>
      </c>
      <c r="M19" s="4">
        <f t="shared" si="7"/>
        <v>5268.992416660036</v>
      </c>
      <c r="N19" s="5">
        <f t="shared" si="15"/>
        <v>170619.80559836686</v>
      </c>
      <c r="O19" s="2">
        <f t="shared" si="22"/>
        <v>0.09999999999999998</v>
      </c>
      <c r="P19" s="13">
        <v>8</v>
      </c>
      <c r="Q19" s="3">
        <f t="shared" si="9"/>
        <v>8.299950680751</v>
      </c>
      <c r="R19" s="4">
        <f t="shared" si="10"/>
        <v>574.7074946486365</v>
      </c>
      <c r="S19" s="5">
        <f t="shared" si="16"/>
        <v>12755.836012245301</v>
      </c>
      <c r="T19" s="9">
        <f t="shared" si="23"/>
        <v>183375.64161061216</v>
      </c>
      <c r="U19" s="5">
        <f t="shared" si="12"/>
        <v>3667.512832212243</v>
      </c>
      <c r="V19" s="15">
        <v>4</v>
      </c>
      <c r="W19" s="1">
        <f t="shared" si="17"/>
        <v>0.5133732458517709</v>
      </c>
      <c r="X19" s="10">
        <f t="shared" si="13"/>
        <v>1882.8029668758206</v>
      </c>
    </row>
    <row r="20" spans="1:24" ht="12">
      <c r="A20">
        <f t="shared" si="14"/>
        <v>19</v>
      </c>
      <c r="B20" s="40">
        <f t="shared" si="18"/>
        <v>75802.07305146885</v>
      </c>
      <c r="C20" s="40">
        <f t="shared" si="0"/>
        <v>15160.41461029377</v>
      </c>
      <c r="D20" s="1">
        <f t="shared" si="19"/>
        <v>60641.65844117508</v>
      </c>
      <c r="E20" s="11">
        <v>7</v>
      </c>
      <c r="F20" s="1">
        <f t="shared" si="2"/>
        <v>4244.916090882256</v>
      </c>
      <c r="G20" s="40">
        <f t="shared" si="20"/>
        <v>1516.041461029377</v>
      </c>
      <c r="H20" s="1">
        <f t="shared" si="21"/>
        <v>5760.957551911633</v>
      </c>
      <c r="I20" s="1">
        <f t="shared" si="5"/>
        <v>480.0797959926361</v>
      </c>
      <c r="J20" s="12">
        <v>0.9</v>
      </c>
      <c r="K20" s="13">
        <v>12</v>
      </c>
      <c r="L20" s="3">
        <f t="shared" si="6"/>
        <v>12.682503013196978</v>
      </c>
      <c r="M20" s="4">
        <f t="shared" si="7"/>
        <v>5479.752113326438</v>
      </c>
      <c r="N20" s="5">
        <f t="shared" si="15"/>
        <v>197738.419697817</v>
      </c>
      <c r="O20" s="2">
        <f t="shared" si="22"/>
        <v>0.09999999999999998</v>
      </c>
      <c r="P20" s="13">
        <v>8</v>
      </c>
      <c r="Q20" s="3">
        <f t="shared" si="9"/>
        <v>8.299950680751</v>
      </c>
      <c r="R20" s="4">
        <f t="shared" si="10"/>
        <v>597.695794434582</v>
      </c>
      <c r="S20" s="5">
        <f t="shared" si="16"/>
        <v>14412.259904613718</v>
      </c>
      <c r="T20" s="9">
        <f t="shared" si="23"/>
        <v>212150.67960243073</v>
      </c>
      <c r="U20" s="5">
        <f t="shared" si="12"/>
        <v>4243.013592048615</v>
      </c>
      <c r="V20" s="15">
        <v>4</v>
      </c>
      <c r="W20" s="1">
        <f t="shared" si="17"/>
        <v>0.4936281210113182</v>
      </c>
      <c r="X20" s="10">
        <f t="shared" si="13"/>
        <v>2094.4708268684412</v>
      </c>
    </row>
    <row r="21" spans="1:24" s="29" customFormat="1" ht="12">
      <c r="A21" s="29">
        <f t="shared" si="14"/>
        <v>20</v>
      </c>
      <c r="B21" s="41">
        <f t="shared" si="18"/>
        <v>78834.15597352761</v>
      </c>
      <c r="C21" s="41">
        <f t="shared" si="0"/>
        <v>15766.831194705523</v>
      </c>
      <c r="D21" s="30">
        <f t="shared" si="19"/>
        <v>63067.32477882209</v>
      </c>
      <c r="E21" s="31">
        <v>7</v>
      </c>
      <c r="F21" s="30">
        <f t="shared" si="2"/>
        <v>4414.712734517547</v>
      </c>
      <c r="G21" s="41">
        <f t="shared" si="20"/>
        <v>1576.6831194705521</v>
      </c>
      <c r="H21" s="30">
        <f t="shared" si="21"/>
        <v>5991.395853988099</v>
      </c>
      <c r="I21" s="30">
        <f t="shared" si="5"/>
        <v>499.2829878323416</v>
      </c>
      <c r="J21" s="32">
        <v>0.9</v>
      </c>
      <c r="K21" s="33">
        <v>12</v>
      </c>
      <c r="L21" s="34">
        <f t="shared" si="6"/>
        <v>12.682503013196978</v>
      </c>
      <c r="M21" s="30">
        <f t="shared" si="7"/>
        <v>5698.9421978594955</v>
      </c>
      <c r="N21" s="35">
        <f t="shared" si="15"/>
        <v>228515.54293210022</v>
      </c>
      <c r="O21" s="36">
        <f t="shared" si="22"/>
        <v>0.09999999999999998</v>
      </c>
      <c r="P21" s="33">
        <v>8</v>
      </c>
      <c r="Q21" s="34">
        <f t="shared" si="9"/>
        <v>8.299950680751</v>
      </c>
      <c r="R21" s="30">
        <f t="shared" si="10"/>
        <v>621.6036262119653</v>
      </c>
      <c r="S21" s="35">
        <f t="shared" si="16"/>
        <v>16230.073994890274</v>
      </c>
      <c r="T21" s="37">
        <f t="shared" si="23"/>
        <v>244745.61692699048</v>
      </c>
      <c r="U21" s="35">
        <f t="shared" si="12"/>
        <v>4894.91233853981</v>
      </c>
      <c r="V21" s="38">
        <v>4</v>
      </c>
      <c r="W21" s="30">
        <f t="shared" si="17"/>
        <v>0.4746424240493444</v>
      </c>
      <c r="X21" s="39">
        <f t="shared" si="13"/>
        <v>2323.3330578735804</v>
      </c>
    </row>
    <row r="22" spans="1:24" ht="12">
      <c r="A22">
        <f t="shared" si="14"/>
        <v>21</v>
      </c>
      <c r="B22" s="40">
        <f t="shared" si="18"/>
        <v>81987.52221246871</v>
      </c>
      <c r="C22" s="40">
        <f t="shared" si="0"/>
        <v>16397.504442493744</v>
      </c>
      <c r="D22" s="1">
        <f t="shared" si="19"/>
        <v>65590.01776997498</v>
      </c>
      <c r="E22" s="11">
        <v>9</v>
      </c>
      <c r="F22" s="1">
        <f t="shared" si="2"/>
        <v>5903.101599297747</v>
      </c>
      <c r="G22" s="40">
        <f t="shared" si="20"/>
        <v>1639.7504442493744</v>
      </c>
      <c r="H22" s="1">
        <f t="shared" si="21"/>
        <v>7542.852043547122</v>
      </c>
      <c r="I22" s="1">
        <f t="shared" si="5"/>
        <v>628.5710036289269</v>
      </c>
      <c r="J22" s="12">
        <v>0.7</v>
      </c>
      <c r="K22" s="13">
        <v>12</v>
      </c>
      <c r="L22" s="3">
        <f t="shared" si="6"/>
        <v>12.682503013196978</v>
      </c>
      <c r="M22" s="4">
        <f t="shared" si="7"/>
        <v>5580.297553272479</v>
      </c>
      <c r="N22" s="5">
        <f t="shared" si="15"/>
        <v>263077.3311033597</v>
      </c>
      <c r="O22" s="2">
        <f t="shared" si="22"/>
        <v>0.30000000000000004</v>
      </c>
      <c r="P22" s="13">
        <v>8</v>
      </c>
      <c r="Q22" s="3">
        <f t="shared" si="9"/>
        <v>8.299950680751</v>
      </c>
      <c r="R22" s="4">
        <f t="shared" si="10"/>
        <v>2347.698748261613</v>
      </c>
      <c r="S22" s="5">
        <f t="shared" si="16"/>
        <v>19924.860880177173</v>
      </c>
      <c r="T22" s="9">
        <f t="shared" si="23"/>
        <v>283002.1919835369</v>
      </c>
      <c r="U22" s="5">
        <f t="shared" si="12"/>
        <v>5660.043839670738</v>
      </c>
      <c r="V22" s="15">
        <v>4</v>
      </c>
      <c r="W22" s="1">
        <f t="shared" si="17"/>
        <v>0.4563869462012927</v>
      </c>
      <c r="X22" s="10">
        <f t="shared" si="13"/>
        <v>2583.1701233527674</v>
      </c>
    </row>
    <row r="23" spans="1:24" ht="12">
      <c r="A23">
        <f t="shared" si="14"/>
        <v>22</v>
      </c>
      <c r="B23" s="40">
        <f t="shared" si="18"/>
        <v>85267.02310096746</v>
      </c>
      <c r="C23" s="40">
        <f t="shared" si="0"/>
        <v>17053.404620193494</v>
      </c>
      <c r="D23" s="1">
        <f t="shared" si="19"/>
        <v>68213.61848077396</v>
      </c>
      <c r="E23" s="11">
        <v>9</v>
      </c>
      <c r="F23" s="1">
        <f t="shared" si="2"/>
        <v>6139.225663269656</v>
      </c>
      <c r="G23" s="40">
        <f t="shared" si="20"/>
        <v>1705.3404620193492</v>
      </c>
      <c r="H23" s="1">
        <f t="shared" si="21"/>
        <v>7844.566125289006</v>
      </c>
      <c r="I23" s="1">
        <f t="shared" si="5"/>
        <v>653.7138437740838</v>
      </c>
      <c r="J23" s="12">
        <v>0.7</v>
      </c>
      <c r="K23" s="13">
        <v>12</v>
      </c>
      <c r="L23" s="3">
        <f t="shared" si="6"/>
        <v>12.682503013196978</v>
      </c>
      <c r="M23" s="4">
        <f t="shared" si="7"/>
        <v>5803.509455403376</v>
      </c>
      <c r="N23" s="5">
        <f t="shared" si="15"/>
        <v>302245.6310029848</v>
      </c>
      <c r="O23" s="2">
        <f t="shared" si="22"/>
        <v>0.30000000000000004</v>
      </c>
      <c r="P23" s="13">
        <v>8</v>
      </c>
      <c r="Q23" s="3">
        <f t="shared" si="9"/>
        <v>8.299950680751</v>
      </c>
      <c r="R23" s="4">
        <f t="shared" si="10"/>
        <v>2441.6066981920767</v>
      </c>
      <c r="S23" s="5">
        <f t="shared" si="16"/>
        <v>24020.221204632206</v>
      </c>
      <c r="T23" s="9">
        <f t="shared" si="23"/>
        <v>326265.852207617</v>
      </c>
      <c r="U23" s="5">
        <f t="shared" si="12"/>
        <v>6525.317044152341</v>
      </c>
      <c r="V23" s="15">
        <v>4</v>
      </c>
      <c r="W23" s="1">
        <f t="shared" si="17"/>
        <v>0.43883360211662764</v>
      </c>
      <c r="X23" s="10">
        <f t="shared" si="13"/>
        <v>2863.528383438397</v>
      </c>
    </row>
    <row r="24" spans="1:24" ht="12">
      <c r="A24">
        <f t="shared" si="14"/>
        <v>23</v>
      </c>
      <c r="B24" s="40">
        <f t="shared" si="18"/>
        <v>88677.70402500617</v>
      </c>
      <c r="C24" s="40">
        <f t="shared" si="0"/>
        <v>17735.540805001234</v>
      </c>
      <c r="D24" s="1">
        <f t="shared" si="19"/>
        <v>70942.16322000494</v>
      </c>
      <c r="E24" s="11">
        <v>9</v>
      </c>
      <c r="F24" s="1">
        <f t="shared" si="2"/>
        <v>6384.794689800444</v>
      </c>
      <c r="G24" s="40">
        <f t="shared" si="20"/>
        <v>1773.5540805001235</v>
      </c>
      <c r="H24" s="1">
        <f t="shared" si="21"/>
        <v>8158.348770300568</v>
      </c>
      <c r="I24" s="1">
        <f t="shared" si="5"/>
        <v>679.8623975250473</v>
      </c>
      <c r="J24" s="12">
        <v>0.7</v>
      </c>
      <c r="K24" s="13">
        <v>12</v>
      </c>
      <c r="L24" s="3">
        <f t="shared" si="6"/>
        <v>12.682503013196978</v>
      </c>
      <c r="M24" s="4">
        <f t="shared" si="7"/>
        <v>6035.649833619514</v>
      </c>
      <c r="N24" s="5">
        <f t="shared" si="15"/>
        <v>346613.5920958141</v>
      </c>
      <c r="O24" s="2">
        <f t="shared" si="22"/>
        <v>0.30000000000000004</v>
      </c>
      <c r="P24" s="13">
        <v>8</v>
      </c>
      <c r="Q24" s="3">
        <f t="shared" si="9"/>
        <v>8.299950680751</v>
      </c>
      <c r="R24" s="4">
        <f t="shared" si="10"/>
        <v>2539.270966119761</v>
      </c>
      <c r="S24" s="5">
        <f t="shared" si="16"/>
        <v>28553.158684143735</v>
      </c>
      <c r="T24" s="9">
        <f t="shared" si="23"/>
        <v>375166.75077995786</v>
      </c>
      <c r="U24" s="5">
        <f t="shared" si="12"/>
        <v>7503.3350155991575</v>
      </c>
      <c r="V24" s="15">
        <v>4</v>
      </c>
      <c r="W24" s="1">
        <f t="shared" si="17"/>
        <v>0.4219553866506035</v>
      </c>
      <c r="X24" s="10">
        <f t="shared" si="13"/>
        <v>3166.0726276761548</v>
      </c>
    </row>
    <row r="25" spans="1:24" ht="12">
      <c r="A25">
        <f t="shared" si="14"/>
        <v>24</v>
      </c>
      <c r="B25" s="40">
        <f t="shared" si="18"/>
        <v>92224.81218600641</v>
      </c>
      <c r="C25" s="40">
        <f t="shared" si="0"/>
        <v>18444.962437201284</v>
      </c>
      <c r="D25" s="1">
        <f t="shared" si="19"/>
        <v>73779.84974880514</v>
      </c>
      <c r="E25" s="11">
        <v>9</v>
      </c>
      <c r="F25" s="1">
        <f t="shared" si="2"/>
        <v>6640.186477392462</v>
      </c>
      <c r="G25" s="40">
        <f t="shared" si="20"/>
        <v>1844.4962437201284</v>
      </c>
      <c r="H25" s="1">
        <f t="shared" si="21"/>
        <v>8484.68272111259</v>
      </c>
      <c r="I25" s="1">
        <f t="shared" si="5"/>
        <v>707.0568934260491</v>
      </c>
      <c r="J25" s="12">
        <v>0.7</v>
      </c>
      <c r="K25" s="13">
        <v>12</v>
      </c>
      <c r="L25" s="3">
        <f t="shared" si="6"/>
        <v>12.682503013196978</v>
      </c>
      <c r="M25" s="4">
        <f t="shared" si="7"/>
        <v>6277.075826964294</v>
      </c>
      <c r="N25" s="5">
        <f t="shared" si="15"/>
        <v>396849.9471844803</v>
      </c>
      <c r="O25" s="2">
        <f t="shared" si="22"/>
        <v>0.30000000000000004</v>
      </c>
      <c r="P25" s="13">
        <v>8</v>
      </c>
      <c r="Q25" s="3">
        <f t="shared" si="9"/>
        <v>8.299950680751</v>
      </c>
      <c r="R25" s="4">
        <f t="shared" si="10"/>
        <v>2640.841804764551</v>
      </c>
      <c r="S25" s="5">
        <f t="shared" si="16"/>
        <v>33563.89857748879</v>
      </c>
      <c r="T25" s="9">
        <f t="shared" si="23"/>
        <v>430413.8457619691</v>
      </c>
      <c r="U25" s="5">
        <f t="shared" si="12"/>
        <v>8608.276915239381</v>
      </c>
      <c r="V25" s="15">
        <v>4</v>
      </c>
      <c r="W25" s="1">
        <f t="shared" si="17"/>
        <v>0.405726333317888</v>
      </c>
      <c r="X25" s="10">
        <f t="shared" si="13"/>
        <v>3492.6046290050936</v>
      </c>
    </row>
    <row r="26" spans="1:24" s="29" customFormat="1" ht="12">
      <c r="A26" s="29">
        <f t="shared" si="14"/>
        <v>25</v>
      </c>
      <c r="B26" s="41">
        <f t="shared" si="18"/>
        <v>95913.80467344668</v>
      </c>
      <c r="C26" s="41">
        <f t="shared" si="0"/>
        <v>19182.760934689337</v>
      </c>
      <c r="D26" s="30">
        <f t="shared" si="19"/>
        <v>76731.04373875735</v>
      </c>
      <c r="E26" s="31">
        <v>9</v>
      </c>
      <c r="F26" s="30">
        <f t="shared" si="2"/>
        <v>6905.793936488161</v>
      </c>
      <c r="G26" s="41">
        <f t="shared" si="20"/>
        <v>1918.2760934689336</v>
      </c>
      <c r="H26" s="30">
        <f t="shared" si="21"/>
        <v>8824.070029957094</v>
      </c>
      <c r="I26" s="30">
        <f t="shared" si="5"/>
        <v>735.3391691630912</v>
      </c>
      <c r="J26" s="32">
        <v>0.7</v>
      </c>
      <c r="K26" s="33">
        <v>12</v>
      </c>
      <c r="L26" s="34">
        <f t="shared" si="6"/>
        <v>12.682503013196978</v>
      </c>
      <c r="M26" s="30">
        <f t="shared" si="7"/>
        <v>6528.158860042867</v>
      </c>
      <c r="N26" s="35">
        <f t="shared" si="15"/>
        <v>453708.61255406553</v>
      </c>
      <c r="O26" s="36">
        <f t="shared" si="22"/>
        <v>0.30000000000000004</v>
      </c>
      <c r="P26" s="33">
        <v>8</v>
      </c>
      <c r="Q26" s="34">
        <f t="shared" si="9"/>
        <v>8.299950680751</v>
      </c>
      <c r="R26" s="30">
        <f t="shared" si="10"/>
        <v>2746.475476955133</v>
      </c>
      <c r="S26" s="35">
        <f t="shared" si="16"/>
        <v>39096.16108291278</v>
      </c>
      <c r="T26" s="37">
        <f t="shared" si="23"/>
        <v>492804.7736369783</v>
      </c>
      <c r="U26" s="35">
        <f t="shared" si="12"/>
        <v>9856.095472739566</v>
      </c>
      <c r="V26" s="38">
        <v>4</v>
      </c>
      <c r="W26" s="30">
        <f t="shared" si="17"/>
        <v>0.3901214743441231</v>
      </c>
      <c r="X26" s="39">
        <f t="shared" si="13"/>
        <v>3845.074497101596</v>
      </c>
    </row>
    <row r="27" spans="1:24" ht="12">
      <c r="A27">
        <f t="shared" si="14"/>
        <v>26</v>
      </c>
      <c r="B27" s="40">
        <f t="shared" si="18"/>
        <v>99750.35686038455</v>
      </c>
      <c r="C27" s="40">
        <f t="shared" si="0"/>
        <v>19950.071372076913</v>
      </c>
      <c r="D27" s="1">
        <f t="shared" si="19"/>
        <v>79800.28548830764</v>
      </c>
      <c r="E27" s="11">
        <v>9</v>
      </c>
      <c r="F27" s="1">
        <f t="shared" si="2"/>
        <v>7182.025693947687</v>
      </c>
      <c r="G27" s="40">
        <f t="shared" si="20"/>
        <v>1995.0071372076911</v>
      </c>
      <c r="H27" s="1">
        <f t="shared" si="21"/>
        <v>9177.032831155379</v>
      </c>
      <c r="I27" s="1">
        <f t="shared" si="5"/>
        <v>764.7527359296149</v>
      </c>
      <c r="J27" s="12">
        <v>0.7</v>
      </c>
      <c r="K27" s="13">
        <v>12</v>
      </c>
      <c r="L27" s="3">
        <f t="shared" si="6"/>
        <v>12.682503013196978</v>
      </c>
      <c r="M27" s="4">
        <f t="shared" si="7"/>
        <v>6789.2852144445815</v>
      </c>
      <c r="N27" s="5">
        <f t="shared" si="15"/>
        <v>518039.50622681365</v>
      </c>
      <c r="O27" s="2">
        <f t="shared" si="22"/>
        <v>0.30000000000000004</v>
      </c>
      <c r="P27" s="13">
        <v>8</v>
      </c>
      <c r="Q27" s="3">
        <f t="shared" si="9"/>
        <v>8.299950680751</v>
      </c>
      <c r="R27" s="4">
        <f t="shared" si="10"/>
        <v>2856.334496033339</v>
      </c>
      <c r="S27" s="5">
        <f t="shared" si="16"/>
        <v>45197.45766689485</v>
      </c>
      <c r="T27" s="9">
        <f t="shared" si="23"/>
        <v>563236.9638937085</v>
      </c>
      <c r="U27" s="5">
        <f t="shared" si="12"/>
        <v>11264.73927787417</v>
      </c>
      <c r="V27" s="15">
        <v>4</v>
      </c>
      <c r="W27" s="1">
        <f t="shared" si="17"/>
        <v>0.37511680225396454</v>
      </c>
      <c r="X27" s="10">
        <f t="shared" si="13"/>
        <v>4225.592976140792</v>
      </c>
    </row>
    <row r="28" spans="1:24" ht="12">
      <c r="A28">
        <f t="shared" si="14"/>
        <v>27</v>
      </c>
      <c r="B28" s="40">
        <f t="shared" si="18"/>
        <v>103740.37113479993</v>
      </c>
      <c r="C28" s="40">
        <f t="shared" si="0"/>
        <v>20748.074226959987</v>
      </c>
      <c r="D28" s="1">
        <f t="shared" si="19"/>
        <v>82992.29690783995</v>
      </c>
      <c r="E28" s="11">
        <v>9</v>
      </c>
      <c r="F28" s="1">
        <f t="shared" si="2"/>
        <v>7469.306721705595</v>
      </c>
      <c r="G28" s="40">
        <f t="shared" si="20"/>
        <v>2074.807422695999</v>
      </c>
      <c r="H28" s="1">
        <f t="shared" si="21"/>
        <v>9544.114144401594</v>
      </c>
      <c r="I28" s="1">
        <f t="shared" si="5"/>
        <v>795.3428453667995</v>
      </c>
      <c r="J28" s="12">
        <v>0.7</v>
      </c>
      <c r="K28" s="13">
        <v>12</v>
      </c>
      <c r="L28" s="3">
        <f t="shared" si="6"/>
        <v>12.682503013196978</v>
      </c>
      <c r="M28" s="4">
        <f t="shared" si="7"/>
        <v>7060.856623022363</v>
      </c>
      <c r="N28" s="5">
        <f t="shared" si="15"/>
        <v>590800.7388366024</v>
      </c>
      <c r="O28" s="2">
        <f t="shared" si="22"/>
        <v>0.30000000000000004</v>
      </c>
      <c r="P28" s="13">
        <v>8</v>
      </c>
      <c r="Q28" s="3">
        <f t="shared" si="9"/>
        <v>8.299950680751</v>
      </c>
      <c r="R28" s="4">
        <f t="shared" si="10"/>
        <v>2970.587875874672</v>
      </c>
      <c r="S28" s="5">
        <f t="shared" si="16"/>
        <v>51919.41223807511</v>
      </c>
      <c r="T28" s="9">
        <f t="shared" si="23"/>
        <v>642720.1510746775</v>
      </c>
      <c r="U28" s="5">
        <f t="shared" si="12"/>
        <v>12854.40302149355</v>
      </c>
      <c r="V28" s="15">
        <v>4</v>
      </c>
      <c r="W28" s="1">
        <f t="shared" si="17"/>
        <v>0.3606892329365044</v>
      </c>
      <c r="X28" s="10">
        <f t="shared" si="13"/>
        <v>4636.444765679193</v>
      </c>
    </row>
    <row r="29" spans="1:24" ht="12">
      <c r="A29">
        <f t="shared" si="14"/>
        <v>28</v>
      </c>
      <c r="B29" s="40">
        <f t="shared" si="18"/>
        <v>107889.98598019194</v>
      </c>
      <c r="C29" s="40">
        <f t="shared" si="0"/>
        <v>21577.99719603839</v>
      </c>
      <c r="D29" s="1">
        <f t="shared" si="19"/>
        <v>86311.98878415355</v>
      </c>
      <c r="E29" s="11">
        <v>9</v>
      </c>
      <c r="F29" s="1">
        <f t="shared" si="2"/>
        <v>7768.078990573819</v>
      </c>
      <c r="G29" s="40">
        <f t="shared" si="20"/>
        <v>2157.7997196038386</v>
      </c>
      <c r="H29" s="1">
        <f t="shared" si="21"/>
        <v>9925.878710177658</v>
      </c>
      <c r="I29" s="1">
        <f t="shared" si="5"/>
        <v>827.1565591814715</v>
      </c>
      <c r="J29" s="12">
        <v>0.7</v>
      </c>
      <c r="K29" s="13">
        <v>12</v>
      </c>
      <c r="L29" s="3">
        <f t="shared" si="6"/>
        <v>12.682503013196978</v>
      </c>
      <c r="M29" s="4">
        <f t="shared" si="7"/>
        <v>7343.290887943261</v>
      </c>
      <c r="N29" s="5">
        <f t="shared" si="15"/>
        <v>673072.3512294878</v>
      </c>
      <c r="O29" s="2">
        <f t="shared" si="22"/>
        <v>0.30000000000000004</v>
      </c>
      <c r="P29" s="13">
        <v>8</v>
      </c>
      <c r="Q29" s="3">
        <f t="shared" si="9"/>
        <v>8.299950680751</v>
      </c>
      <c r="R29" s="4">
        <f t="shared" si="10"/>
        <v>3089.4113909096595</v>
      </c>
      <c r="S29" s="5">
        <f t="shared" si="16"/>
        <v>59318.1092384808</v>
      </c>
      <c r="T29" s="9">
        <f t="shared" si="23"/>
        <v>732390.4604679686</v>
      </c>
      <c r="U29" s="5">
        <f t="shared" si="12"/>
        <v>14647.809209359371</v>
      </c>
      <c r="V29" s="15">
        <v>4</v>
      </c>
      <c r="W29" s="1">
        <f t="shared" si="17"/>
        <v>0.3468165701312542</v>
      </c>
      <c r="X29" s="10">
        <f t="shared" si="13"/>
        <v>5080.102949927016</v>
      </c>
    </row>
    <row r="30" spans="1:24" ht="12">
      <c r="A30">
        <f t="shared" si="14"/>
        <v>29</v>
      </c>
      <c r="B30" s="40">
        <f t="shared" si="18"/>
        <v>112205.58541939962</v>
      </c>
      <c r="C30" s="40">
        <f t="shared" si="0"/>
        <v>22441.117083879926</v>
      </c>
      <c r="D30" s="1">
        <f t="shared" si="19"/>
        <v>89764.46833551969</v>
      </c>
      <c r="E30" s="11">
        <v>9</v>
      </c>
      <c r="F30" s="1">
        <f t="shared" si="2"/>
        <v>8078.802150196771</v>
      </c>
      <c r="G30" s="40">
        <f t="shared" si="20"/>
        <v>2244.1117083879926</v>
      </c>
      <c r="H30" s="1">
        <f t="shared" si="21"/>
        <v>10322.913858584765</v>
      </c>
      <c r="I30" s="1">
        <f t="shared" si="5"/>
        <v>860.2428215487304</v>
      </c>
      <c r="J30" s="12">
        <v>0.7</v>
      </c>
      <c r="K30" s="13">
        <v>12</v>
      </c>
      <c r="L30" s="3">
        <f t="shared" si="6"/>
        <v>12.682503013196978</v>
      </c>
      <c r="M30" s="4">
        <f t="shared" si="7"/>
        <v>7637.02252346099</v>
      </c>
      <c r="N30" s="5">
        <f t="shared" si="15"/>
        <v>766071.7949786243</v>
      </c>
      <c r="O30" s="2">
        <f t="shared" si="22"/>
        <v>0.30000000000000004</v>
      </c>
      <c r="P30" s="13">
        <v>8</v>
      </c>
      <c r="Q30" s="3">
        <f t="shared" si="9"/>
        <v>8.299950680751</v>
      </c>
      <c r="R30" s="4">
        <f t="shared" si="10"/>
        <v>3212.987846546046</v>
      </c>
      <c r="S30" s="5">
        <f t="shared" si="16"/>
        <v>67454.47089657476</v>
      </c>
      <c r="T30" s="9">
        <f t="shared" si="23"/>
        <v>833526.2658751991</v>
      </c>
      <c r="U30" s="5">
        <f t="shared" si="12"/>
        <v>16670.525317503983</v>
      </c>
      <c r="V30" s="15">
        <v>4</v>
      </c>
      <c r="W30" s="1">
        <f t="shared" si="17"/>
        <v>0.3334774712800521</v>
      </c>
      <c r="X30" s="10">
        <f t="shared" si="13"/>
        <v>5559.244627791316</v>
      </c>
    </row>
    <row r="31" spans="1:24" s="29" customFormat="1" ht="12">
      <c r="A31" s="29">
        <f t="shared" si="14"/>
        <v>30</v>
      </c>
      <c r="B31" s="41">
        <f t="shared" si="18"/>
        <v>116693.80883617561</v>
      </c>
      <c r="C31" s="41">
        <f t="shared" si="0"/>
        <v>23338.761767235123</v>
      </c>
      <c r="D31" s="30">
        <f t="shared" si="19"/>
        <v>93355.04706894049</v>
      </c>
      <c r="E31" s="31">
        <v>9</v>
      </c>
      <c r="F31" s="30">
        <f t="shared" si="2"/>
        <v>8401.954236204643</v>
      </c>
      <c r="G31" s="41">
        <f t="shared" si="20"/>
        <v>2333.8761767235123</v>
      </c>
      <c r="H31" s="30">
        <f t="shared" si="21"/>
        <v>10735.830412928155</v>
      </c>
      <c r="I31" s="30">
        <f t="shared" si="5"/>
        <v>894.6525344106796</v>
      </c>
      <c r="J31" s="32">
        <v>0.7</v>
      </c>
      <c r="K31" s="33">
        <v>12</v>
      </c>
      <c r="L31" s="34">
        <f t="shared" si="6"/>
        <v>12.682503013196978</v>
      </c>
      <c r="M31" s="30">
        <f t="shared" si="7"/>
        <v>7942.503424399428</v>
      </c>
      <c r="N31" s="35">
        <f t="shared" si="15"/>
        <v>871171.37688444</v>
      </c>
      <c r="O31" s="36">
        <f t="shared" si="22"/>
        <v>0.30000000000000004</v>
      </c>
      <c r="P31" s="33">
        <v>8</v>
      </c>
      <c r="Q31" s="34">
        <f t="shared" si="9"/>
        <v>8.299950680751</v>
      </c>
      <c r="R31" s="30">
        <f t="shared" si="10"/>
        <v>3341.5073604078875</v>
      </c>
      <c r="S31" s="35">
        <f t="shared" si="16"/>
        <v>76394.6660733599</v>
      </c>
      <c r="T31" s="37">
        <f t="shared" si="23"/>
        <v>947566.0429577999</v>
      </c>
      <c r="U31" s="35">
        <f t="shared" si="12"/>
        <v>18951.320859155996</v>
      </c>
      <c r="V31" s="38">
        <v>4</v>
      </c>
      <c r="W31" s="30">
        <f t="shared" si="17"/>
        <v>0.3206514146923578</v>
      </c>
      <c r="X31" s="39">
        <f t="shared" si="13"/>
        <v>6076.76784377716</v>
      </c>
    </row>
    <row r="32" spans="1:24" ht="12">
      <c r="A32">
        <f t="shared" si="14"/>
        <v>31</v>
      </c>
      <c r="B32" s="40">
        <f t="shared" si="18"/>
        <v>121361.56118962263</v>
      </c>
      <c r="C32" s="40">
        <f t="shared" si="0"/>
        <v>24272.31223792453</v>
      </c>
      <c r="D32" s="1">
        <f t="shared" si="19"/>
        <v>97089.2489516981</v>
      </c>
      <c r="E32" s="11">
        <v>10</v>
      </c>
      <c r="F32" s="1">
        <f t="shared" si="2"/>
        <v>9708.92489516981</v>
      </c>
      <c r="G32" s="40">
        <f t="shared" si="20"/>
        <v>2427.2312237924525</v>
      </c>
      <c r="H32" s="1">
        <f t="shared" si="21"/>
        <v>12136.156118962263</v>
      </c>
      <c r="I32" s="1">
        <f t="shared" si="5"/>
        <v>1011.3463432468552</v>
      </c>
      <c r="J32" s="12">
        <v>0.5</v>
      </c>
      <c r="K32" s="13">
        <v>12</v>
      </c>
      <c r="L32" s="3">
        <f t="shared" si="6"/>
        <v>12.682503013196978</v>
      </c>
      <c r="M32" s="4">
        <f t="shared" si="7"/>
        <v>6413.201522806993</v>
      </c>
      <c r="N32" s="5">
        <f t="shared" si="15"/>
        <v>988070.9145307257</v>
      </c>
      <c r="O32" s="2">
        <f t="shared" si="22"/>
        <v>0.5</v>
      </c>
      <c r="P32" s="13">
        <v>8</v>
      </c>
      <c r="Q32" s="3">
        <f t="shared" si="9"/>
        <v>8.299950680751</v>
      </c>
      <c r="R32" s="4">
        <f t="shared" si="10"/>
        <v>6295.593577580077</v>
      </c>
      <c r="S32" s="5">
        <f t="shared" si="16"/>
        <v>89030.97925775326</v>
      </c>
      <c r="T32" s="9">
        <f t="shared" si="23"/>
        <v>1077101.893788479</v>
      </c>
      <c r="U32" s="5">
        <f t="shared" si="12"/>
        <v>21542.03787576958</v>
      </c>
      <c r="V32" s="15">
        <v>4</v>
      </c>
      <c r="W32" s="1">
        <f t="shared" si="17"/>
        <v>0.308318667973421</v>
      </c>
      <c r="X32" s="10">
        <f t="shared" si="13"/>
        <v>6641.81242329026</v>
      </c>
    </row>
    <row r="33" spans="1:24" ht="12">
      <c r="A33">
        <f t="shared" si="14"/>
        <v>32</v>
      </c>
      <c r="B33" s="40">
        <f t="shared" si="18"/>
        <v>126216.02363720755</v>
      </c>
      <c r="C33" s="40">
        <f t="shared" si="0"/>
        <v>25243.20472744151</v>
      </c>
      <c r="D33" s="1">
        <f t="shared" si="19"/>
        <v>100972.81890976604</v>
      </c>
      <c r="E33" s="11">
        <v>10</v>
      </c>
      <c r="F33" s="1">
        <f t="shared" si="2"/>
        <v>10097.281890976605</v>
      </c>
      <c r="G33" s="40">
        <f t="shared" si="20"/>
        <v>2524.320472744151</v>
      </c>
      <c r="H33" s="1">
        <f t="shared" si="21"/>
        <v>12621.602363720756</v>
      </c>
      <c r="I33" s="1">
        <f t="shared" si="5"/>
        <v>1051.8001969767297</v>
      </c>
      <c r="J33" s="12">
        <v>0.5</v>
      </c>
      <c r="K33" s="13">
        <v>12</v>
      </c>
      <c r="L33" s="3">
        <f t="shared" si="6"/>
        <v>12.682503013196978</v>
      </c>
      <c r="M33" s="4">
        <f t="shared" si="7"/>
        <v>6669.729583719275</v>
      </c>
      <c r="N33" s="5">
        <f t="shared" si="15"/>
        <v>1120052.7676223272</v>
      </c>
      <c r="O33" s="2">
        <f t="shared" si="22"/>
        <v>0.5</v>
      </c>
      <c r="P33" s="13">
        <v>8</v>
      </c>
      <c r="Q33" s="3">
        <f t="shared" si="9"/>
        <v>8.299950680751</v>
      </c>
      <c r="R33" s="4">
        <f t="shared" si="10"/>
        <v>6547.417320683282</v>
      </c>
      <c r="S33" s="5">
        <f t="shared" si="16"/>
        <v>102967.92394741972</v>
      </c>
      <c r="T33" s="9">
        <f t="shared" si="23"/>
        <v>1223020.691569747</v>
      </c>
      <c r="U33" s="5">
        <f t="shared" si="12"/>
        <v>24460.413831394937</v>
      </c>
      <c r="V33" s="15">
        <v>4</v>
      </c>
      <c r="W33" s="1">
        <f t="shared" si="17"/>
        <v>0.296460257666751</v>
      </c>
      <c r="X33" s="10">
        <f t="shared" si="13"/>
        <v>7251.5405870907025</v>
      </c>
    </row>
    <row r="34" spans="1:24" ht="12">
      <c r="A34">
        <f t="shared" si="14"/>
        <v>33</v>
      </c>
      <c r="B34" s="40">
        <f t="shared" si="18"/>
        <v>131264.66458269584</v>
      </c>
      <c r="C34" s="40">
        <f t="shared" si="0"/>
        <v>26252.93291653917</v>
      </c>
      <c r="D34" s="1">
        <f t="shared" si="19"/>
        <v>105011.73166615667</v>
      </c>
      <c r="E34" s="11">
        <v>10</v>
      </c>
      <c r="F34" s="1">
        <f t="shared" si="2"/>
        <v>10501.173166615668</v>
      </c>
      <c r="G34" s="40">
        <f t="shared" si="20"/>
        <v>2625.293291653917</v>
      </c>
      <c r="H34" s="1">
        <f t="shared" si="21"/>
        <v>13126.466458269586</v>
      </c>
      <c r="I34" s="1">
        <f t="shared" si="5"/>
        <v>1093.8722048557988</v>
      </c>
      <c r="J34" s="12">
        <v>0.5</v>
      </c>
      <c r="K34" s="13">
        <v>12</v>
      </c>
      <c r="L34" s="3">
        <f t="shared" si="6"/>
        <v>12.682503013196978</v>
      </c>
      <c r="M34" s="4">
        <f t="shared" si="7"/>
        <v>6936.518767068045</v>
      </c>
      <c r="N34" s="5">
        <f t="shared" si="15"/>
        <v>1269040.012392493</v>
      </c>
      <c r="O34" s="2">
        <f t="shared" si="22"/>
        <v>0.5</v>
      </c>
      <c r="P34" s="13">
        <v>8</v>
      </c>
      <c r="Q34" s="3">
        <f t="shared" si="9"/>
        <v>8.299950680751</v>
      </c>
      <c r="R34" s="4">
        <f t="shared" si="10"/>
        <v>6809.314013510613</v>
      </c>
      <c r="S34" s="5">
        <f t="shared" si="16"/>
        <v>118323.52486555936</v>
      </c>
      <c r="T34" s="9">
        <f t="shared" si="23"/>
        <v>1387363.5372580523</v>
      </c>
      <c r="U34" s="5">
        <f t="shared" si="12"/>
        <v>27747.270745161044</v>
      </c>
      <c r="V34" s="15">
        <v>4</v>
      </c>
      <c r="W34" s="1">
        <f t="shared" si="17"/>
        <v>0.28505794006418367</v>
      </c>
      <c r="X34" s="10">
        <f t="shared" si="13"/>
        <v>7909.579841018794</v>
      </c>
    </row>
    <row r="35" spans="1:24" ht="12">
      <c r="A35">
        <f t="shared" si="14"/>
        <v>34</v>
      </c>
      <c r="B35" s="40">
        <f t="shared" si="18"/>
        <v>136515.25116600367</v>
      </c>
      <c r="C35" s="40">
        <f t="shared" si="0"/>
        <v>27303.050233200735</v>
      </c>
      <c r="D35" s="1">
        <f t="shared" si="19"/>
        <v>109212.20093280294</v>
      </c>
      <c r="E35" s="11">
        <v>10</v>
      </c>
      <c r="F35" s="1">
        <f t="shared" si="2"/>
        <v>10921.220093280295</v>
      </c>
      <c r="G35" s="40">
        <f t="shared" si="20"/>
        <v>2730.3050233200734</v>
      </c>
      <c r="H35" s="1">
        <f t="shared" si="21"/>
        <v>13651.525116600369</v>
      </c>
      <c r="I35" s="1">
        <f t="shared" si="5"/>
        <v>1137.6270930500307</v>
      </c>
      <c r="J35" s="12">
        <v>0.5</v>
      </c>
      <c r="K35" s="13">
        <v>12</v>
      </c>
      <c r="L35" s="3">
        <f t="shared" si="6"/>
        <v>12.682503013196978</v>
      </c>
      <c r="M35" s="4">
        <f t="shared" si="7"/>
        <v>7213.979517750767</v>
      </c>
      <c r="N35" s="5">
        <f t="shared" si="15"/>
        <v>1437200.029720597</v>
      </c>
      <c r="O35" s="2">
        <f t="shared" si="22"/>
        <v>0.5</v>
      </c>
      <c r="P35" s="13">
        <v>8</v>
      </c>
      <c r="Q35" s="3">
        <f t="shared" si="9"/>
        <v>8.299950680751</v>
      </c>
      <c r="R35" s="4">
        <f t="shared" si="10"/>
        <v>7081.686574051037</v>
      </c>
      <c r="S35" s="5">
        <f t="shared" si="16"/>
        <v>135226.00564717795</v>
      </c>
      <c r="T35" s="9">
        <f t="shared" si="23"/>
        <v>1572426.035367775</v>
      </c>
      <c r="U35" s="5">
        <f t="shared" si="12"/>
        <v>31448.5207073555</v>
      </c>
      <c r="V35" s="15">
        <v>4</v>
      </c>
      <c r="W35" s="1">
        <f t="shared" si="17"/>
        <v>0.27409417313863815</v>
      </c>
      <c r="X35" s="10">
        <f t="shared" si="13"/>
        <v>8619.856279715945</v>
      </c>
    </row>
    <row r="36" spans="1:24" s="29" customFormat="1" ht="12">
      <c r="A36" s="29">
        <f t="shared" si="14"/>
        <v>35</v>
      </c>
      <c r="B36" s="41">
        <f t="shared" si="18"/>
        <v>141975.86121264382</v>
      </c>
      <c r="C36" s="41">
        <f t="shared" si="0"/>
        <v>28395.172242528766</v>
      </c>
      <c r="D36" s="30">
        <f t="shared" si="19"/>
        <v>113580.68897011506</v>
      </c>
      <c r="E36" s="31">
        <v>10</v>
      </c>
      <c r="F36" s="30">
        <f t="shared" si="2"/>
        <v>11358.068897011508</v>
      </c>
      <c r="G36" s="41">
        <f t="shared" si="20"/>
        <v>2839.5172242528765</v>
      </c>
      <c r="H36" s="30">
        <f t="shared" si="21"/>
        <v>14197.586121264385</v>
      </c>
      <c r="I36" s="30">
        <f t="shared" si="5"/>
        <v>1183.1321767720322</v>
      </c>
      <c r="J36" s="32">
        <v>0.5</v>
      </c>
      <c r="K36" s="33">
        <v>12</v>
      </c>
      <c r="L36" s="34">
        <f t="shared" si="6"/>
        <v>12.682503013196978</v>
      </c>
      <c r="M36" s="30">
        <f t="shared" si="7"/>
        <v>7502.5386984607985</v>
      </c>
      <c r="N36" s="35">
        <f t="shared" si="15"/>
        <v>1626975.5054940404</v>
      </c>
      <c r="O36" s="36">
        <f t="shared" si="22"/>
        <v>0.5</v>
      </c>
      <c r="P36" s="33">
        <v>8</v>
      </c>
      <c r="Q36" s="34">
        <f t="shared" si="9"/>
        <v>8.299950680751</v>
      </c>
      <c r="R36" s="30">
        <f t="shared" si="10"/>
        <v>7364.954037013081</v>
      </c>
      <c r="S36" s="35">
        <f t="shared" si="16"/>
        <v>153814.65146045637</v>
      </c>
      <c r="T36" s="37">
        <f t="shared" si="23"/>
        <v>1780790.1569544969</v>
      </c>
      <c r="U36" s="35">
        <f t="shared" si="12"/>
        <v>35615.803139089934</v>
      </c>
      <c r="V36" s="38">
        <v>4</v>
      </c>
      <c r="W36" s="30">
        <f t="shared" si="17"/>
        <v>0.2635520895563829</v>
      </c>
      <c r="X36" s="39">
        <f t="shared" si="13"/>
        <v>9386.619338535933</v>
      </c>
    </row>
    <row r="37" spans="1:24" ht="12">
      <c r="A37">
        <f t="shared" si="14"/>
        <v>36</v>
      </c>
      <c r="B37" s="40">
        <f t="shared" si="18"/>
        <v>147654.89566114958</v>
      </c>
      <c r="C37" s="40">
        <f t="shared" si="0"/>
        <v>29530.979132229917</v>
      </c>
      <c r="D37" s="1">
        <f t="shared" si="19"/>
        <v>118123.91652891967</v>
      </c>
      <c r="E37" s="11">
        <v>10</v>
      </c>
      <c r="F37" s="1">
        <f t="shared" si="2"/>
        <v>11812.391652891967</v>
      </c>
      <c r="G37" s="40">
        <f t="shared" si="20"/>
        <v>2953.097913222992</v>
      </c>
      <c r="H37" s="1">
        <f t="shared" si="21"/>
        <v>14765.489566114959</v>
      </c>
      <c r="I37" s="1">
        <f t="shared" si="5"/>
        <v>1230.4574638429133</v>
      </c>
      <c r="J37" s="12">
        <v>0.5</v>
      </c>
      <c r="K37" s="13">
        <v>12</v>
      </c>
      <c r="L37" s="3">
        <f t="shared" si="6"/>
        <v>12.682503013196978</v>
      </c>
      <c r="M37" s="4">
        <f t="shared" si="7"/>
        <v>7802.64024639923</v>
      </c>
      <c r="N37" s="5">
        <f t="shared" si="15"/>
        <v>1841119.3632486982</v>
      </c>
      <c r="O37" s="2">
        <f t="shared" si="22"/>
        <v>0.5</v>
      </c>
      <c r="P37" s="13">
        <v>8</v>
      </c>
      <c r="Q37" s="3">
        <f t="shared" si="9"/>
        <v>8.299950680751</v>
      </c>
      <c r="R37" s="4">
        <f t="shared" si="10"/>
        <v>7659.552198493602</v>
      </c>
      <c r="S37" s="5">
        <f t="shared" si="16"/>
        <v>174240.74386993688</v>
      </c>
      <c r="T37" s="9">
        <f t="shared" si="23"/>
        <v>2015360.107118635</v>
      </c>
      <c r="U37" s="5">
        <f t="shared" si="12"/>
        <v>40307.2021423727</v>
      </c>
      <c r="V37" s="15">
        <v>4</v>
      </c>
      <c r="W37" s="1">
        <f t="shared" si="17"/>
        <v>0.25341547072729126</v>
      </c>
      <c r="X37" s="10">
        <f t="shared" si="13"/>
        <v>10214.46860460946</v>
      </c>
    </row>
    <row r="38" spans="1:24" ht="12">
      <c r="A38">
        <f t="shared" si="14"/>
        <v>37</v>
      </c>
      <c r="B38" s="40">
        <f t="shared" si="18"/>
        <v>153561.09148759558</v>
      </c>
      <c r="C38" s="40">
        <f t="shared" si="0"/>
        <v>30712.218297519117</v>
      </c>
      <c r="D38" s="1">
        <f t="shared" si="19"/>
        <v>122848.87319007647</v>
      </c>
      <c r="E38" s="11">
        <v>10</v>
      </c>
      <c r="F38" s="1">
        <f t="shared" si="2"/>
        <v>12284.887319007648</v>
      </c>
      <c r="G38" s="40">
        <f t="shared" si="20"/>
        <v>3071.2218297519116</v>
      </c>
      <c r="H38" s="1">
        <f t="shared" si="21"/>
        <v>15356.10914875956</v>
      </c>
      <c r="I38" s="1">
        <f t="shared" si="5"/>
        <v>1279.67576239663</v>
      </c>
      <c r="J38" s="12">
        <v>0.5</v>
      </c>
      <c r="K38" s="13">
        <v>12</v>
      </c>
      <c r="L38" s="3">
        <f t="shared" si="6"/>
        <v>12.682503013196978</v>
      </c>
      <c r="M38" s="4">
        <f t="shared" si="7"/>
        <v>8114.745856255201</v>
      </c>
      <c r="N38" s="5">
        <f t="shared" si="15"/>
        <v>2082734.1278255226</v>
      </c>
      <c r="O38" s="2">
        <f t="shared" si="22"/>
        <v>0.5</v>
      </c>
      <c r="P38" s="13">
        <v>8</v>
      </c>
      <c r="Q38" s="3">
        <f t="shared" si="9"/>
        <v>8.299950680751</v>
      </c>
      <c r="R38" s="4">
        <f t="shared" si="10"/>
        <v>7965.9342864333485</v>
      </c>
      <c r="S38" s="5">
        <f t="shared" si="16"/>
        <v>196668.57396334867</v>
      </c>
      <c r="T38" s="9">
        <f t="shared" si="23"/>
        <v>2279402.701788871</v>
      </c>
      <c r="U38" s="5">
        <f t="shared" si="12"/>
        <v>45588.05403577742</v>
      </c>
      <c r="V38" s="15">
        <v>4</v>
      </c>
      <c r="W38" s="1">
        <f t="shared" si="17"/>
        <v>0.24366872185316468</v>
      </c>
      <c r="X38" s="10">
        <f t="shared" si="13"/>
        <v>11108.38285867089</v>
      </c>
    </row>
    <row r="39" spans="1:24" ht="12">
      <c r="A39">
        <f t="shared" si="14"/>
        <v>38</v>
      </c>
      <c r="B39" s="40">
        <f t="shared" si="18"/>
        <v>159703.5351470994</v>
      </c>
      <c r="C39" s="40">
        <f t="shared" si="0"/>
        <v>31940.707029419882</v>
      </c>
      <c r="D39" s="1">
        <f t="shared" si="19"/>
        <v>127762.82811767953</v>
      </c>
      <c r="E39" s="11">
        <v>10</v>
      </c>
      <c r="F39" s="1">
        <f t="shared" si="2"/>
        <v>12776.282811767953</v>
      </c>
      <c r="G39" s="40">
        <f t="shared" si="20"/>
        <v>3194.070702941988</v>
      </c>
      <c r="H39" s="1">
        <f t="shared" si="21"/>
        <v>15970.353514709941</v>
      </c>
      <c r="I39" s="1">
        <f t="shared" si="5"/>
        <v>1330.862792892495</v>
      </c>
      <c r="J39" s="12">
        <v>0.5</v>
      </c>
      <c r="K39" s="13">
        <v>12</v>
      </c>
      <c r="L39" s="3">
        <f t="shared" si="6"/>
        <v>12.682503013196978</v>
      </c>
      <c r="M39" s="4">
        <f t="shared" si="7"/>
        <v>8439.335690505406</v>
      </c>
      <c r="N39" s="5">
        <f t="shared" si="15"/>
        <v>2355316.2820343818</v>
      </c>
      <c r="O39" s="2">
        <f t="shared" si="22"/>
        <v>0.5</v>
      </c>
      <c r="P39" s="13">
        <v>8</v>
      </c>
      <c r="Q39" s="3">
        <f t="shared" si="9"/>
        <v>8.299950680751</v>
      </c>
      <c r="R39" s="4">
        <f t="shared" si="10"/>
        <v>8284.57165789068</v>
      </c>
      <c r="S39" s="5">
        <f t="shared" si="16"/>
        <v>221276.5402647336</v>
      </c>
      <c r="T39" s="9">
        <f t="shared" si="23"/>
        <v>2576592.8222991154</v>
      </c>
      <c r="U39" s="5">
        <f t="shared" si="12"/>
        <v>51531.85644598231</v>
      </c>
      <c r="V39" s="15">
        <v>4</v>
      </c>
      <c r="W39" s="1">
        <f t="shared" si="17"/>
        <v>0.23429684793573527</v>
      </c>
      <c r="X39" s="10">
        <f t="shared" si="13"/>
        <v>12073.751533570457</v>
      </c>
    </row>
    <row r="40" spans="1:24" ht="12.75" thickBot="1">
      <c r="A40">
        <f t="shared" si="14"/>
        <v>39</v>
      </c>
      <c r="B40" s="40">
        <f t="shared" si="18"/>
        <v>166091.67655298338</v>
      </c>
      <c r="C40" s="40">
        <f t="shared" si="0"/>
        <v>33218.335310596674</v>
      </c>
      <c r="D40" s="1">
        <f t="shared" si="19"/>
        <v>132873.3412423867</v>
      </c>
      <c r="E40" s="11">
        <v>10</v>
      </c>
      <c r="F40" s="1">
        <f t="shared" si="2"/>
        <v>13287.33412423867</v>
      </c>
      <c r="G40" s="40">
        <f t="shared" si="20"/>
        <v>3321.8335310596676</v>
      </c>
      <c r="H40" s="1">
        <f t="shared" si="21"/>
        <v>16609.167655298337</v>
      </c>
      <c r="I40" s="1">
        <f t="shared" si="5"/>
        <v>1384.0973046081947</v>
      </c>
      <c r="J40" s="12">
        <v>0.5</v>
      </c>
      <c r="K40" s="13">
        <v>12</v>
      </c>
      <c r="L40" s="3">
        <f t="shared" si="6"/>
        <v>12.682503013196978</v>
      </c>
      <c r="M40" s="4">
        <f t="shared" si="7"/>
        <v>8776.909118125623</v>
      </c>
      <c r="N40" s="5">
        <f t="shared" si="15"/>
        <v>2662806.2495918367</v>
      </c>
      <c r="O40" s="2">
        <f t="shared" si="22"/>
        <v>0.5</v>
      </c>
      <c r="P40" s="13">
        <v>8</v>
      </c>
      <c r="Q40" s="3">
        <f t="shared" si="9"/>
        <v>8.299950680751</v>
      </c>
      <c r="R40" s="4">
        <f t="shared" si="10"/>
        <v>8615.954524206307</v>
      </c>
      <c r="S40" s="5">
        <f t="shared" si="16"/>
        <v>248258.33849898493</v>
      </c>
      <c r="T40" s="9">
        <f t="shared" si="23"/>
        <v>2911064.5880908216</v>
      </c>
      <c r="U40" s="5">
        <f t="shared" si="12"/>
        <v>58221.291761816436</v>
      </c>
      <c r="V40" s="15">
        <v>4</v>
      </c>
      <c r="W40" s="1">
        <f t="shared" si="17"/>
        <v>0.22528543070743776</v>
      </c>
      <c r="X40" s="10">
        <f t="shared" si="13"/>
        <v>13116.408790904214</v>
      </c>
    </row>
    <row r="41" spans="1:24" s="29" customFormat="1" ht="12.75" thickBot="1">
      <c r="A41" s="29">
        <f t="shared" si="14"/>
        <v>40</v>
      </c>
      <c r="B41" s="41">
        <f t="shared" si="18"/>
        <v>172735.34361510273</v>
      </c>
      <c r="C41" s="41">
        <f t="shared" si="0"/>
        <v>34547.068723020544</v>
      </c>
      <c r="D41" s="30">
        <f t="shared" si="19"/>
        <v>138188.27489208218</v>
      </c>
      <c r="E41" s="31">
        <v>10</v>
      </c>
      <c r="F41" s="30">
        <f t="shared" si="2"/>
        <v>13818.827489208219</v>
      </c>
      <c r="G41" s="41">
        <f t="shared" si="20"/>
        <v>3454.7068723020548</v>
      </c>
      <c r="H41" s="30">
        <f t="shared" si="21"/>
        <v>17273.534361510276</v>
      </c>
      <c r="I41" s="30">
        <f t="shared" si="5"/>
        <v>1439.461196792523</v>
      </c>
      <c r="J41" s="32">
        <v>0.5</v>
      </c>
      <c r="K41" s="33">
        <v>12</v>
      </c>
      <c r="L41" s="34">
        <f t="shared" si="6"/>
        <v>12.682503013196978</v>
      </c>
      <c r="M41" s="30">
        <f t="shared" si="7"/>
        <v>9127.98548285065</v>
      </c>
      <c r="N41" s="35">
        <f t="shared" si="15"/>
        <v>3009644.7179147694</v>
      </c>
      <c r="O41" s="36">
        <f t="shared" si="22"/>
        <v>0.5</v>
      </c>
      <c r="P41" s="33">
        <v>8</v>
      </c>
      <c r="Q41" s="34">
        <f t="shared" si="9"/>
        <v>8.299950680751</v>
      </c>
      <c r="R41" s="30">
        <f t="shared" si="10"/>
        <v>8960.592705174562</v>
      </c>
      <c r="S41" s="35">
        <f t="shared" si="16"/>
        <v>277824.25086042716</v>
      </c>
      <c r="T41" s="37">
        <f t="shared" si="23"/>
        <v>3287468.9687751965</v>
      </c>
      <c r="U41" s="35">
        <f t="shared" si="12"/>
        <v>65749.37937550392</v>
      </c>
      <c r="V41" s="38">
        <v>4</v>
      </c>
      <c r="W41" s="30">
        <f t="shared" si="17"/>
        <v>0.21662060644945938</v>
      </c>
      <c r="X41" s="27">
        <f t="shared" si="13"/>
        <v>14242.670433997237</v>
      </c>
    </row>
    <row r="42" spans="1:24" ht="12.75" thickBot="1">
      <c r="A42">
        <f>A41+1</f>
        <v>41</v>
      </c>
      <c r="B42" s="40">
        <f>1.04*B41</f>
        <v>179644.75735970685</v>
      </c>
      <c r="C42" s="40">
        <f t="shared" si="0"/>
        <v>35928.95147194137</v>
      </c>
      <c r="D42" s="1">
        <f>B42-C42</f>
        <v>143715.80588776548</v>
      </c>
      <c r="E42" s="11">
        <v>10</v>
      </c>
      <c r="F42" s="1">
        <f>0.01*E42*D42</f>
        <v>14371.58058877655</v>
      </c>
      <c r="G42" s="40">
        <f>0.5*MIN(F42,0.04*B42)</f>
        <v>3592.8951471941373</v>
      </c>
      <c r="H42" s="1">
        <f>F42+G42</f>
        <v>17964.475735970685</v>
      </c>
      <c r="I42" s="1">
        <f t="shared" si="5"/>
        <v>1497.0396446642237</v>
      </c>
      <c r="J42" s="12">
        <v>0.5</v>
      </c>
      <c r="K42" s="13">
        <v>12</v>
      </c>
      <c r="L42" s="3">
        <f t="shared" si="6"/>
        <v>12.682503013196978</v>
      </c>
      <c r="M42" s="4">
        <f t="shared" si="7"/>
        <v>9493.104902164676</v>
      </c>
      <c r="N42" s="5">
        <f t="shared" si="15"/>
        <v>3400836.104852998</v>
      </c>
      <c r="O42" s="2">
        <f>1-J42</f>
        <v>0.5</v>
      </c>
      <c r="P42" s="13">
        <v>8</v>
      </c>
      <c r="Q42" s="3">
        <f t="shared" si="9"/>
        <v>8.299950680751</v>
      </c>
      <c r="R42" s="4">
        <f t="shared" si="10"/>
        <v>9319.016413381543</v>
      </c>
      <c r="S42" s="5">
        <f t="shared" si="16"/>
        <v>310202.5430743901</v>
      </c>
      <c r="T42" s="9">
        <f>N42+S42</f>
        <v>3711038.647927388</v>
      </c>
      <c r="U42" s="5">
        <f t="shared" si="12"/>
        <v>74220.77295854776</v>
      </c>
      <c r="V42" s="15">
        <v>4</v>
      </c>
      <c r="W42" s="1">
        <f>W41*(1-(V41/100)/(1+V41/100))</f>
        <v>0.2082890446629417</v>
      </c>
      <c r="X42" s="27">
        <f>U42*W42</f>
        <v>15459.373893681011</v>
      </c>
    </row>
    <row r="43" spans="1:24" ht="12.75" thickBot="1">
      <c r="A43">
        <f>A42+1</f>
        <v>42</v>
      </c>
      <c r="B43" s="40">
        <f>1.04*B42</f>
        <v>186830.54765409513</v>
      </c>
      <c r="C43" s="40">
        <f t="shared" si="0"/>
        <v>37366.10953081903</v>
      </c>
      <c r="D43" s="1">
        <f>B43-C43</f>
        <v>149464.4381232761</v>
      </c>
      <c r="E43" s="11">
        <v>10</v>
      </c>
      <c r="F43" s="1">
        <f>0.01*E43*D43</f>
        <v>14946.443812327612</v>
      </c>
      <c r="G43" s="40">
        <f>0.5*MIN(F43,0.04*B43)</f>
        <v>3736.6109530819026</v>
      </c>
      <c r="H43" s="1">
        <f>F43+G43</f>
        <v>18683.054765409513</v>
      </c>
      <c r="I43" s="1">
        <f t="shared" si="5"/>
        <v>1556.9212304507928</v>
      </c>
      <c r="J43" s="12">
        <v>0.5</v>
      </c>
      <c r="K43" s="13">
        <v>12</v>
      </c>
      <c r="L43" s="3">
        <f t="shared" si="6"/>
        <v>12.682503013196978</v>
      </c>
      <c r="M43" s="4">
        <f t="shared" si="7"/>
        <v>9872.829098251263</v>
      </c>
      <c r="N43" s="5">
        <f t="shared" si="15"/>
        <v>3842020.0754231215</v>
      </c>
      <c r="O43" s="2">
        <f>1-J43</f>
        <v>0.5</v>
      </c>
      <c r="P43" s="13">
        <v>8</v>
      </c>
      <c r="Q43" s="3">
        <f t="shared" si="9"/>
        <v>8.299950680751</v>
      </c>
      <c r="R43" s="4">
        <f t="shared" si="10"/>
        <v>9691.777069916805</v>
      </c>
      <c r="S43" s="5">
        <f t="shared" si="16"/>
        <v>345640.97822991665</v>
      </c>
      <c r="T43" s="9">
        <f>N43+S43</f>
        <v>4187661.053653038</v>
      </c>
      <c r="U43" s="5">
        <f t="shared" si="12"/>
        <v>83753.22107306076</v>
      </c>
      <c r="V43" s="15">
        <v>4</v>
      </c>
      <c r="W43" s="1">
        <f>W42*(1-(V42/100)/(1+V42/100))</f>
        <v>0.20027792756052087</v>
      </c>
      <c r="X43" s="28">
        <f>U43*W43</f>
        <v>16773.921543030752</v>
      </c>
    </row>
    <row r="44" spans="1:24" ht="12.75" thickBot="1">
      <c r="A44">
        <f>A43+1</f>
        <v>43</v>
      </c>
      <c r="B44" s="40">
        <f>1.04*B43</f>
        <v>194303.76956025895</v>
      </c>
      <c r="C44" s="40">
        <f t="shared" si="0"/>
        <v>38860.75391205179</v>
      </c>
      <c r="D44" s="1">
        <f>B44-C44</f>
        <v>155443.01564820716</v>
      </c>
      <c r="E44" s="11">
        <v>10</v>
      </c>
      <c r="F44" s="1">
        <f>0.01*E44*D44</f>
        <v>15544.301564820717</v>
      </c>
      <c r="G44" s="40">
        <f>0.5*MIN(F44,0.04*B44)</f>
        <v>3886.075391205179</v>
      </c>
      <c r="H44" s="1">
        <f>F44+G44</f>
        <v>19430.376956025895</v>
      </c>
      <c r="I44" s="1">
        <f t="shared" si="5"/>
        <v>1619.1980796688247</v>
      </c>
      <c r="J44" s="12">
        <v>0.5</v>
      </c>
      <c r="K44" s="13">
        <v>12</v>
      </c>
      <c r="L44" s="3">
        <f t="shared" si="6"/>
        <v>12.682503013196978</v>
      </c>
      <c r="M44" s="4">
        <f t="shared" si="7"/>
        <v>10267.742262181315</v>
      </c>
      <c r="N44" s="5">
        <f t="shared" si="15"/>
        <v>4339552.129518473</v>
      </c>
      <c r="O44" s="2">
        <f>1-J44</f>
        <v>0.5</v>
      </c>
      <c r="P44" s="13">
        <v>8</v>
      </c>
      <c r="Q44" s="3">
        <f t="shared" si="9"/>
        <v>8.299950680751</v>
      </c>
      <c r="R44" s="4">
        <f t="shared" si="10"/>
        <v>10079.44815271348</v>
      </c>
      <c r="S44" s="5">
        <f t="shared" si="16"/>
        <v>384408.4571081785</v>
      </c>
      <c r="T44" s="9">
        <f>N44+S44</f>
        <v>4723960.586626651</v>
      </c>
      <c r="U44" s="5">
        <f t="shared" si="12"/>
        <v>94479.21173253302</v>
      </c>
      <c r="V44" s="15">
        <v>4</v>
      </c>
      <c r="W44" s="1">
        <f>W43*(1-(V43/100)/(1+V43/100))</f>
        <v>0.19257493034665468</v>
      </c>
      <c r="X44" s="27">
        <f>U44*W44</f>
        <v>18194.327618599385</v>
      </c>
    </row>
  </sheetData>
  <printOptions/>
  <pageMargins left="0.58" right="0.67" top="0.63" bottom="0.68" header="0.5" footer="0.5"/>
  <pageSetup fitToWidth="2" orientation="landscape" r:id="rId1"/>
  <colBreaks count="1" manualBreakCount="1">
    <brk id="9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and Kym Schubert</dc:creator>
  <cp:keywords/>
  <dc:description/>
  <cp:lastModifiedBy>dell8200xp</cp:lastModifiedBy>
  <cp:lastPrinted>2006-03-30T20:25:24Z</cp:lastPrinted>
  <dcterms:created xsi:type="dcterms:W3CDTF">2001-05-02T03:57:14Z</dcterms:created>
  <dcterms:modified xsi:type="dcterms:W3CDTF">2006-03-30T20:26:00Z</dcterms:modified>
  <cp:category/>
  <cp:version/>
  <cp:contentType/>
  <cp:contentStatus/>
</cp:coreProperties>
</file>